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1216" windowHeight="13176" tabRatio="633"/>
  </bookViews>
  <sheets>
    <sheet name="Rechner" sheetId="2" r:id="rId1"/>
    <sheet name="Absorber Auswahl" sheetId="1" state="hidden" r:id="rId2"/>
    <sheet name="Raum Auswahl" sheetId="3" state="hidden" r:id="rId3"/>
    <sheet name="Berechnung Tsoll" sheetId="5" state="hidden" r:id="rId4"/>
    <sheet name="Berechnung Tist" sheetId="4" state="hidden" r:id="rId5"/>
  </sheets>
  <externalReferences>
    <externalReference r:id="rId6"/>
  </externalReferences>
  <definedNames>
    <definedName name="Paneele">[1]Zwischensatz!$B$8:$B$16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6" i="2" l="1"/>
  <c r="F37" i="2"/>
  <c r="F38" i="2"/>
  <c r="F39" i="2"/>
  <c r="F40" i="2"/>
  <c r="F35" i="2"/>
  <c r="K7" i="1"/>
  <c r="K6" i="1"/>
  <c r="K5" i="1"/>
  <c r="B11" i="2"/>
  <c r="K4" i="1"/>
  <c r="G4" i="3"/>
  <c r="B12" i="2"/>
  <c r="D7" i="5"/>
  <c r="F7" i="5"/>
  <c r="G7" i="5"/>
  <c r="J35" i="2"/>
  <c r="E16" i="4"/>
  <c r="F16" i="4"/>
  <c r="G16" i="4"/>
  <c r="J6" i="3"/>
  <c r="J7" i="3"/>
  <c r="J8" i="3"/>
  <c r="J4" i="3"/>
  <c r="H16" i="4"/>
  <c r="J5" i="3"/>
  <c r="J16" i="4"/>
  <c r="M16" i="4"/>
  <c r="F27" i="4"/>
  <c r="Q16" i="4"/>
  <c r="P16" i="4"/>
  <c r="G27" i="4"/>
  <c r="I16" i="4"/>
  <c r="Y27" i="4"/>
  <c r="E36" i="2"/>
  <c r="G36" i="2"/>
  <c r="E17" i="4"/>
  <c r="F17" i="4"/>
  <c r="G17" i="4"/>
  <c r="H17" i="4"/>
  <c r="J17" i="4"/>
  <c r="M17" i="4"/>
  <c r="F28" i="4"/>
  <c r="Q17" i="4"/>
  <c r="P17" i="4"/>
  <c r="G28" i="4"/>
  <c r="I17" i="4"/>
  <c r="Y28" i="4"/>
  <c r="E37" i="2"/>
  <c r="G37" i="2"/>
  <c r="E18" i="4"/>
  <c r="F18" i="4"/>
  <c r="G18" i="4"/>
  <c r="H18" i="4"/>
  <c r="J18" i="4"/>
  <c r="M18" i="4"/>
  <c r="F29" i="4"/>
  <c r="Q18" i="4"/>
  <c r="P18" i="4"/>
  <c r="G29" i="4"/>
  <c r="I18" i="4"/>
  <c r="Y29" i="4"/>
  <c r="E38" i="2"/>
  <c r="G38" i="2"/>
  <c r="E19" i="4"/>
  <c r="F19" i="4"/>
  <c r="G19" i="4"/>
  <c r="H19" i="4"/>
  <c r="J19" i="4"/>
  <c r="M19" i="4"/>
  <c r="F30" i="4"/>
  <c r="Q19" i="4"/>
  <c r="P19" i="4"/>
  <c r="G30" i="4"/>
  <c r="I19" i="4"/>
  <c r="Y30" i="4"/>
  <c r="E39" i="2"/>
  <c r="G39" i="2"/>
  <c r="E20" i="4"/>
  <c r="F20" i="4"/>
  <c r="G20" i="4"/>
  <c r="H20" i="4"/>
  <c r="J20" i="4"/>
  <c r="M20" i="4"/>
  <c r="F31" i="4"/>
  <c r="Q20" i="4"/>
  <c r="P20" i="4"/>
  <c r="G31" i="4"/>
  <c r="I20" i="4"/>
  <c r="Y31" i="4"/>
  <c r="E40" i="2"/>
  <c r="G40" i="2"/>
  <c r="E15" i="4"/>
  <c r="F15" i="4"/>
  <c r="G15" i="4"/>
  <c r="H15" i="4"/>
  <c r="J15" i="4"/>
  <c r="M15" i="4"/>
  <c r="F26" i="4"/>
  <c r="Q15" i="4"/>
  <c r="P15" i="4"/>
  <c r="G26" i="4"/>
  <c r="I15" i="4"/>
  <c r="Y26" i="4"/>
  <c r="E35" i="2"/>
  <c r="G35" i="2"/>
  <c r="E27" i="4"/>
  <c r="H27" i="4"/>
  <c r="I27" i="4"/>
  <c r="J27" i="4"/>
  <c r="K27" i="4"/>
  <c r="L27" i="4"/>
  <c r="M27" i="4"/>
  <c r="K16" i="4"/>
  <c r="N27" i="4"/>
  <c r="O27" i="4"/>
  <c r="P27" i="4"/>
  <c r="Q27" i="4"/>
  <c r="O16" i="4"/>
  <c r="R27" i="4"/>
  <c r="N16" i="4"/>
  <c r="S27" i="4"/>
  <c r="T27" i="4"/>
  <c r="U27" i="4"/>
  <c r="V27" i="4"/>
  <c r="W27" i="4"/>
  <c r="X27" i="4"/>
  <c r="Z27" i="4"/>
  <c r="AA27" i="4"/>
  <c r="E28" i="4"/>
  <c r="H28" i="4"/>
  <c r="I28" i="4"/>
  <c r="J28" i="4"/>
  <c r="K28" i="4"/>
  <c r="L28" i="4"/>
  <c r="M28" i="4"/>
  <c r="K17" i="4"/>
  <c r="N28" i="4"/>
  <c r="O28" i="4"/>
  <c r="P28" i="4"/>
  <c r="Q28" i="4"/>
  <c r="O17" i="4"/>
  <c r="R28" i="4"/>
  <c r="N17" i="4"/>
  <c r="S28" i="4"/>
  <c r="T28" i="4"/>
  <c r="U28" i="4"/>
  <c r="V28" i="4"/>
  <c r="W28" i="4"/>
  <c r="X28" i="4"/>
  <c r="Z28" i="4"/>
  <c r="AA28" i="4"/>
  <c r="E29" i="4"/>
  <c r="H29" i="4"/>
  <c r="I29" i="4"/>
  <c r="J29" i="4"/>
  <c r="K29" i="4"/>
  <c r="L29" i="4"/>
  <c r="M29" i="4"/>
  <c r="K18" i="4"/>
  <c r="N29" i="4"/>
  <c r="O29" i="4"/>
  <c r="P29" i="4"/>
  <c r="Q29" i="4"/>
  <c r="O18" i="4"/>
  <c r="R29" i="4"/>
  <c r="N18" i="4"/>
  <c r="S29" i="4"/>
  <c r="T29" i="4"/>
  <c r="U29" i="4"/>
  <c r="V29" i="4"/>
  <c r="W29" i="4"/>
  <c r="X29" i="4"/>
  <c r="Z29" i="4"/>
  <c r="AA29" i="4"/>
  <c r="E30" i="4"/>
  <c r="H30" i="4"/>
  <c r="I30" i="4"/>
  <c r="J30" i="4"/>
  <c r="K30" i="4"/>
  <c r="L30" i="4"/>
  <c r="M30" i="4"/>
  <c r="K19" i="4"/>
  <c r="N30" i="4"/>
  <c r="O30" i="4"/>
  <c r="P30" i="4"/>
  <c r="Q30" i="4"/>
  <c r="O19" i="4"/>
  <c r="R30" i="4"/>
  <c r="N19" i="4"/>
  <c r="S30" i="4"/>
  <c r="T30" i="4"/>
  <c r="U30" i="4"/>
  <c r="V30" i="4"/>
  <c r="W30" i="4"/>
  <c r="X30" i="4"/>
  <c r="Z30" i="4"/>
  <c r="AA30" i="4"/>
  <c r="E31" i="4"/>
  <c r="H31" i="4"/>
  <c r="I31" i="4"/>
  <c r="J31" i="4"/>
  <c r="K31" i="4"/>
  <c r="L31" i="4"/>
  <c r="M31" i="4"/>
  <c r="K20" i="4"/>
  <c r="N31" i="4"/>
  <c r="O31" i="4"/>
  <c r="P31" i="4"/>
  <c r="Q31" i="4"/>
  <c r="O20" i="4"/>
  <c r="R31" i="4"/>
  <c r="N20" i="4"/>
  <c r="S31" i="4"/>
  <c r="T31" i="4"/>
  <c r="U31" i="4"/>
  <c r="V31" i="4"/>
  <c r="W31" i="4"/>
  <c r="X31" i="4"/>
  <c r="Z31" i="4"/>
  <c r="AA31" i="4"/>
  <c r="H26" i="4"/>
  <c r="L26" i="4"/>
  <c r="Q26" i="4"/>
  <c r="V26" i="4"/>
  <c r="W26" i="4"/>
  <c r="AA26" i="4"/>
  <c r="Z26" i="4"/>
  <c r="X26" i="4"/>
  <c r="N15" i="4"/>
  <c r="U26" i="4"/>
  <c r="K15" i="4"/>
  <c r="T26" i="4"/>
  <c r="O15" i="4"/>
  <c r="R26" i="4"/>
  <c r="S26" i="4"/>
  <c r="P26" i="4"/>
  <c r="O26" i="4"/>
  <c r="N26" i="4"/>
  <c r="M26" i="4"/>
  <c r="K26" i="4"/>
  <c r="J26" i="4"/>
  <c r="I26" i="4"/>
  <c r="L16" i="4"/>
  <c r="L17" i="4"/>
  <c r="L18" i="4"/>
  <c r="L19" i="4"/>
  <c r="L20" i="4"/>
  <c r="L15" i="4"/>
  <c r="E26" i="4"/>
  <c r="H7" i="5"/>
  <c r="J36" i="2"/>
  <c r="J37" i="2"/>
  <c r="J38" i="2"/>
  <c r="J39" i="2"/>
  <c r="J40" i="2"/>
  <c r="H8" i="5"/>
  <c r="H9" i="5"/>
  <c r="H10" i="5"/>
  <c r="H11" i="5"/>
  <c r="H12" i="5"/>
  <c r="D8" i="5"/>
  <c r="E8" i="5"/>
  <c r="F8" i="5"/>
  <c r="G8" i="5"/>
  <c r="D9" i="5"/>
  <c r="E9" i="5"/>
  <c r="F9" i="5"/>
  <c r="G9" i="5"/>
  <c r="D10" i="5"/>
  <c r="E10" i="5"/>
  <c r="F10" i="5"/>
  <c r="G10" i="5"/>
  <c r="D11" i="5"/>
  <c r="E11" i="5"/>
  <c r="F11" i="5"/>
  <c r="G11" i="5"/>
  <c r="D12" i="5"/>
  <c r="E12" i="5"/>
  <c r="F12" i="5"/>
  <c r="G12" i="5"/>
  <c r="E7" i="5"/>
  <c r="H35" i="2"/>
  <c r="I35" i="2"/>
  <c r="H36" i="2"/>
  <c r="I36" i="2"/>
  <c r="H37" i="2"/>
  <c r="I37" i="2"/>
  <c r="H38" i="2"/>
  <c r="I38" i="2"/>
  <c r="H39" i="2"/>
  <c r="I39" i="2"/>
  <c r="H40" i="2"/>
  <c r="I40" i="2"/>
</calcChain>
</file>

<file path=xl/sharedStrings.xml><?xml version="1.0" encoding="utf-8"?>
<sst xmlns="http://schemas.openxmlformats.org/spreadsheetml/2006/main" count="142" uniqueCount="99">
  <si>
    <t>Oktaven:</t>
  </si>
  <si>
    <r>
      <t>T</t>
    </r>
    <r>
      <rPr>
        <vertAlign val="subscript"/>
        <sz val="12"/>
        <color theme="1"/>
        <rFont val="Calibri"/>
        <family val="2"/>
        <scheme val="minor"/>
      </rPr>
      <t>opt</t>
    </r>
  </si>
  <si>
    <t>Nachhallzeit nachher</t>
  </si>
  <si>
    <t>Nachhallzeit vorher</t>
  </si>
  <si>
    <r>
      <t>A</t>
    </r>
    <r>
      <rPr>
        <vertAlign val="subscript"/>
        <sz val="12"/>
        <color theme="1"/>
        <rFont val="Calibri"/>
        <family val="2"/>
        <scheme val="minor"/>
      </rPr>
      <t xml:space="preserve"> gesamt</t>
    </r>
  </si>
  <si>
    <r>
      <t>A</t>
    </r>
    <r>
      <rPr>
        <vertAlign val="subscript"/>
        <sz val="12"/>
        <color theme="1"/>
        <rFont val="Calibri"/>
        <family val="2"/>
        <scheme val="minor"/>
      </rPr>
      <t xml:space="preserve"> Absorber</t>
    </r>
  </si>
  <si>
    <r>
      <t>A</t>
    </r>
    <r>
      <rPr>
        <vertAlign val="subscript"/>
        <sz val="12"/>
        <color theme="1"/>
        <rFont val="Calibri"/>
        <family val="2"/>
        <scheme val="minor"/>
      </rPr>
      <t xml:space="preserve"> Raum </t>
    </r>
  </si>
  <si>
    <t>Frequenz:</t>
  </si>
  <si>
    <r>
      <t>m</t>
    </r>
    <r>
      <rPr>
        <vertAlign val="superscript"/>
        <sz val="12"/>
        <color theme="1"/>
        <rFont val="Calibri"/>
        <family val="2"/>
        <scheme val="minor"/>
      </rPr>
      <t>2</t>
    </r>
  </si>
  <si>
    <t>Absorber:</t>
  </si>
  <si>
    <t>Anzahl Personen:</t>
  </si>
  <si>
    <t>Anzahl Türen</t>
  </si>
  <si>
    <t>Vorhang:</t>
  </si>
  <si>
    <t>Fensterfläche: (länge*breite)</t>
  </si>
  <si>
    <t>Teppich: (Länge*Breite)</t>
  </si>
  <si>
    <r>
      <t>m</t>
    </r>
    <r>
      <rPr>
        <vertAlign val="superscript"/>
        <sz val="12"/>
        <color theme="1"/>
        <rFont val="Calibri"/>
        <family val="2"/>
        <scheme val="minor"/>
      </rPr>
      <t>3</t>
    </r>
  </si>
  <si>
    <t>Volumen des Raumes:</t>
  </si>
  <si>
    <t>m</t>
  </si>
  <si>
    <t>Breite des Raumes:</t>
  </si>
  <si>
    <t>Länge des Raumes:</t>
  </si>
  <si>
    <t>Höhe des Raumes:</t>
  </si>
  <si>
    <t>Ausstattung des Raumes:</t>
  </si>
  <si>
    <t>Art des Raumes</t>
  </si>
  <si>
    <t>Berechnung nach DIN 18041</t>
  </si>
  <si>
    <t>Typmomentan</t>
  </si>
  <si>
    <t>Auswahl Typ</t>
  </si>
  <si>
    <t>Auswahl des Raumes</t>
  </si>
  <si>
    <t>Bitte auswählen</t>
  </si>
  <si>
    <t>Musikunterrichtsraum</t>
  </si>
  <si>
    <t>Saal für Musikdarbietung</t>
  </si>
  <si>
    <t>Gerichtssaal</t>
  </si>
  <si>
    <t>Ratssaal</t>
  </si>
  <si>
    <t>Gemeindesaal</t>
  </si>
  <si>
    <t>Versammlungsraum</t>
  </si>
  <si>
    <t>Musikproberaum in Musikschulen</t>
  </si>
  <si>
    <t>Sporthalle mit Publikum</t>
  </si>
  <si>
    <t>Schwimmhalle mit Publikum</t>
  </si>
  <si>
    <t>Unterrichtsraum ohne Musik</t>
  </si>
  <si>
    <t>Kindergartengruppenraum</t>
  </si>
  <si>
    <t>Kindertagesstättengruppenraum</t>
  </si>
  <si>
    <t>Gruppenraum in Seniorentagesstätten</t>
  </si>
  <si>
    <t>Seminarraum</t>
  </si>
  <si>
    <t>Hörsaal</t>
  </si>
  <si>
    <t>Tagungsraum</t>
  </si>
  <si>
    <t>Konferenzraum</t>
  </si>
  <si>
    <t>Sporthalle für einzügigen Unterricht</t>
  </si>
  <si>
    <t>Schwimmhalle für einzügigen Unterricht</t>
  </si>
  <si>
    <t>Sporthalle für mehrzügigen Unterricht</t>
  </si>
  <si>
    <t>Schwimmhalle für mehrzügigen Unterricht</t>
  </si>
  <si>
    <t>Wohnraum</t>
  </si>
  <si>
    <t>Büroraum</t>
  </si>
  <si>
    <t>Ausgewählter Raum</t>
  </si>
  <si>
    <t>Frequenz</t>
  </si>
  <si>
    <t>Oktaven</t>
  </si>
  <si>
    <t>Tür, Holz lackiert</t>
  </si>
  <si>
    <t>Fenster</t>
  </si>
  <si>
    <t>Teppichboden, bis 6mm Florhöhe</t>
  </si>
  <si>
    <t>Tapete auf Kalkzementputz</t>
  </si>
  <si>
    <t>Fliesen</t>
  </si>
  <si>
    <t>Parkettfussboden, hohlliegend</t>
  </si>
  <si>
    <t>Bühnenöffnung mit Dekoration</t>
  </si>
  <si>
    <t>Kino-Bildwand</t>
  </si>
  <si>
    <r>
      <t>Person, sitzend 6m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</si>
  <si>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Musiker mit Instrument, 2,3m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</si>
  <si>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Schüler in Unterrichtsräumen an Holztischen, 3m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</si>
  <si>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Kinder in Vorschuleinrichtungen, 2m</t>
    </r>
    <r>
      <rPr>
        <vertAlign val="superscript"/>
        <sz val="11"/>
        <color theme="1"/>
        <rFont val="Calibri"/>
        <family val="2"/>
        <scheme val="minor"/>
      </rPr>
      <t>2</t>
    </r>
  </si>
  <si>
    <t>Linoleum auf Beton</t>
  </si>
  <si>
    <t>A</t>
  </si>
  <si>
    <t>Kindergarten</t>
  </si>
  <si>
    <t>Kindertagesstätte</t>
  </si>
  <si>
    <t>Sporthalle einzügig</t>
  </si>
  <si>
    <t>Schwimmhalle einzügig</t>
  </si>
  <si>
    <t>Sporthalle mehrzügig</t>
  </si>
  <si>
    <t>Schwimmhalle mehrzügig</t>
  </si>
  <si>
    <r>
      <t>α</t>
    </r>
    <r>
      <rPr>
        <vertAlign val="subscript"/>
        <sz val="12"/>
        <color theme="1"/>
        <rFont val="Calibri"/>
        <family val="2"/>
        <scheme val="minor"/>
      </rPr>
      <t>i</t>
    </r>
  </si>
  <si>
    <t>Sprache</t>
  </si>
  <si>
    <t>Musik</t>
  </si>
  <si>
    <t>Unterricht</t>
  </si>
  <si>
    <t>Sport 1</t>
  </si>
  <si>
    <t>Sport 2</t>
  </si>
  <si>
    <t>Frequenz in Hz</t>
  </si>
  <si>
    <t>Aufteilung für Tsoll</t>
  </si>
  <si>
    <t>Angaben Raum</t>
  </si>
  <si>
    <t>Decke</t>
  </si>
  <si>
    <t>Fussboden</t>
  </si>
  <si>
    <t>2 Wände</t>
  </si>
  <si>
    <t>Wände gesamt</t>
  </si>
  <si>
    <t>Lochplatte</t>
  </si>
  <si>
    <t>Akustikpaneele</t>
  </si>
  <si>
    <t>Typ 3 - 13</t>
  </si>
  <si>
    <t>Typ 2 - 14</t>
  </si>
  <si>
    <t>Typ 4 - 28</t>
  </si>
  <si>
    <t>R6 Raster 16x16</t>
  </si>
  <si>
    <t>Auswahl für Typ</t>
  </si>
  <si>
    <t>Akustiknutpaneele</t>
  </si>
  <si>
    <t>Auswahl Art</t>
  </si>
  <si>
    <r>
      <rPr>
        <sz val="12"/>
        <color theme="1"/>
        <rFont val="Calibri"/>
        <family val="2"/>
        <scheme val="minor"/>
      </rPr>
      <t>Grundf</t>
    </r>
    <r>
      <rPr>
        <sz val="12"/>
        <color theme="1"/>
        <rFont val="Calibri"/>
        <family val="2"/>
        <scheme val="minor"/>
      </rPr>
      <t>läche des Raumes:</t>
    </r>
  </si>
  <si>
    <t>Typ 3 - 13 high absorbing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</si>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</sst>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\-0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vertAlign val="subscript"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5">
    <xf numFmtId="0" fontId="0" fillId="0" borderId="0" xfId="0"/>
    <xf numFmtId="0" fontId="1" fillId="2" borderId="1" xfId="1" applyFill="1" applyBorder="1" applyProtection="1">
      <protection hidden="1"/>
    </xf>
    <xf numFmtId="3" fontId="1" fillId="2" borderId="2" xfId="1" applyNumberFormat="1" applyFont="1" applyFill="1" applyBorder="1" applyAlignment="1" applyProtection="1">
      <alignment horizontal="right"/>
      <protection hidden="1"/>
    </xf>
    <xf numFmtId="0" fontId="1" fillId="2" borderId="13" xfId="1" applyFill="1" applyBorder="1" applyProtection="1">
      <protection hidden="1"/>
    </xf>
    <xf numFmtId="0" fontId="8" fillId="0" borderId="0" xfId="0" applyFont="1"/>
    <xf numFmtId="0" fontId="8" fillId="0" borderId="17" xfId="0" applyFont="1" applyBorder="1" applyAlignment="1">
      <alignment wrapText="1"/>
    </xf>
    <xf numFmtId="0" fontId="8" fillId="0" borderId="18" xfId="0" applyFont="1" applyBorder="1"/>
    <xf numFmtId="3" fontId="8" fillId="0" borderId="18" xfId="0" applyNumberFormat="1" applyFont="1" applyBorder="1" applyAlignment="1">
      <alignment horizontal="right"/>
    </xf>
    <xf numFmtId="0" fontId="8" fillId="0" borderId="17" xfId="0" applyFont="1" applyBorder="1"/>
    <xf numFmtId="0" fontId="0" fillId="0" borderId="17" xfId="0" applyBorder="1"/>
    <xf numFmtId="0" fontId="0" fillId="0" borderId="0" xfId="0" applyAlignment="1">
      <alignment wrapText="1"/>
    </xf>
    <xf numFmtId="0" fontId="1" fillId="0" borderId="0" xfId="1" applyFill="1" applyBorder="1" applyProtection="1">
      <protection hidden="1"/>
    </xf>
    <xf numFmtId="0" fontId="1" fillId="0" borderId="0" xfId="1" applyProtection="1">
      <protection hidden="1"/>
    </xf>
    <xf numFmtId="0" fontId="1" fillId="0" borderId="9" xfId="1" applyFill="1" applyBorder="1" applyProtection="1">
      <protection hidden="1"/>
    </xf>
    <xf numFmtId="0" fontId="1" fillId="2" borderId="8" xfId="1" applyFill="1" applyBorder="1" applyProtection="1">
      <protection hidden="1"/>
    </xf>
    <xf numFmtId="0" fontId="1" fillId="0" borderId="7" xfId="1" applyFill="1" applyBorder="1" applyProtection="1">
      <protection hidden="1"/>
    </xf>
    <xf numFmtId="0" fontId="1" fillId="0" borderId="16" xfId="1" applyFill="1" applyBorder="1" applyProtection="1">
      <protection hidden="1"/>
    </xf>
    <xf numFmtId="0" fontId="1" fillId="0" borderId="15" xfId="1" applyFill="1" applyBorder="1" applyProtection="1">
      <protection hidden="1"/>
    </xf>
    <xf numFmtId="0" fontId="1" fillId="2" borderId="4" xfId="1" applyFill="1" applyBorder="1" applyProtection="1">
      <protection hidden="1"/>
    </xf>
    <xf numFmtId="0" fontId="1" fillId="2" borderId="14" xfId="1" applyFill="1" applyBorder="1" applyProtection="1">
      <protection hidden="1"/>
    </xf>
    <xf numFmtId="0" fontId="1" fillId="2" borderId="11" xfId="1" applyFill="1" applyBorder="1" applyProtection="1">
      <protection hidden="1"/>
    </xf>
    <xf numFmtId="0" fontId="1" fillId="2" borderId="0" xfId="1" applyFill="1" applyBorder="1" applyProtection="1">
      <protection hidden="1"/>
    </xf>
    <xf numFmtId="0" fontId="1" fillId="2" borderId="3" xfId="1" applyFill="1" applyBorder="1" applyProtection="1">
      <protection hidden="1"/>
    </xf>
    <xf numFmtId="164" fontId="1" fillId="0" borderId="0" xfId="1" applyNumberFormat="1" applyProtection="1">
      <protection hidden="1"/>
    </xf>
    <xf numFmtId="0" fontId="1" fillId="2" borderId="12" xfId="1" applyFill="1" applyBorder="1" applyProtection="1">
      <protection hidden="1"/>
    </xf>
    <xf numFmtId="164" fontId="1" fillId="2" borderId="0" xfId="1" applyNumberFormat="1" applyFill="1" applyBorder="1" applyProtection="1">
      <protection hidden="1"/>
    </xf>
    <xf numFmtId="0" fontId="1" fillId="2" borderId="10" xfId="1" applyFill="1" applyBorder="1" applyProtection="1">
      <protection hidden="1"/>
    </xf>
    <xf numFmtId="0" fontId="1" fillId="2" borderId="9" xfId="1" applyFill="1" applyBorder="1" applyProtection="1">
      <protection hidden="1"/>
    </xf>
    <xf numFmtId="0" fontId="1" fillId="2" borderId="7" xfId="1" applyFill="1" applyBorder="1" applyProtection="1">
      <protection hidden="1"/>
    </xf>
    <xf numFmtId="0" fontId="1" fillId="2" borderId="6" xfId="1" applyFill="1" applyBorder="1" applyProtection="1">
      <protection hidden="1"/>
    </xf>
    <xf numFmtId="0" fontId="1" fillId="2" borderId="5" xfId="1" applyFill="1" applyBorder="1" applyProtection="1">
      <protection hidden="1"/>
    </xf>
    <xf numFmtId="0" fontId="1" fillId="0" borderId="4" xfId="1" applyFont="1" applyFill="1" applyBorder="1" applyProtection="1">
      <protection hidden="1"/>
    </xf>
    <xf numFmtId="0" fontId="1" fillId="0" borderId="0" xfId="1" applyFont="1" applyFill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2" borderId="1" xfId="1" applyFont="1" applyFill="1" applyBorder="1" applyAlignment="1" applyProtection="1">
      <alignment wrapText="1"/>
      <protection hidden="1"/>
    </xf>
    <xf numFmtId="0" fontId="1" fillId="2" borderId="2" xfId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3" xfId="1" applyFill="1" applyBorder="1" applyProtection="1">
      <protection locked="0" hidden="1"/>
    </xf>
    <xf numFmtId="0" fontId="1" fillId="0" borderId="8" xfId="1" applyFill="1" applyBorder="1" applyProtection="1">
      <protection locked="0" hidden="1"/>
    </xf>
    <xf numFmtId="0" fontId="1" fillId="0" borderId="19" xfId="1" applyFill="1" applyBorder="1" applyProtection="1">
      <protection hidden="1"/>
    </xf>
    <xf numFmtId="0" fontId="1" fillId="0" borderId="20" xfId="1" applyFill="1" applyBorder="1" applyProtection="1">
      <protection hidden="1"/>
    </xf>
    <xf numFmtId="0" fontId="1" fillId="0" borderId="2" xfId="1" applyFill="1" applyBorder="1" applyProtection="1">
      <protection hidden="1"/>
    </xf>
    <xf numFmtId="0" fontId="0" fillId="2" borderId="2" xfId="1" applyFont="1" applyFill="1" applyBorder="1" applyAlignment="1" applyProtection="1">
      <alignment wrapText="1"/>
      <protection hidden="1"/>
    </xf>
    <xf numFmtId="0" fontId="0" fillId="2" borderId="7" xfId="1" applyFont="1" applyFill="1" applyBorder="1" applyProtection="1">
      <protection hidden="1"/>
    </xf>
    <xf numFmtId="0" fontId="0" fillId="0" borderId="8" xfId="1" applyFont="1" applyFill="1" applyBorder="1" applyProtection="1">
      <protection locked="0" hidden="1"/>
    </xf>
  </cellXfs>
  <cellStyles count="18">
    <cellStyle name="Besuchter Hyperlink" xfId="3" builtinId="9" hidden="1"/>
    <cellStyle name="Besuchter Hyperlink" xfId="5" builtinId="9" hidden="1"/>
    <cellStyle name="Besuchter Hyperlink" xfId="7" builtinId="9" hidden="1"/>
    <cellStyle name="Besuchter Hyperlink" xfId="9" builtinId="9" hidden="1"/>
    <cellStyle name="Besuchter Hyperlink" xfId="11" builtinId="9" hidden="1"/>
    <cellStyle name="Besuchter Hyperlink" xfId="13" builtinId="9" hidden="1"/>
    <cellStyle name="Besuchter Hyperlink" xfId="15" builtinId="9" hidden="1"/>
    <cellStyle name="Besuchter Hyperlink" xfId="1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Standard" xfId="0" builtinId="0"/>
    <cellStyle name="Standard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Rechner zur individuellen Nachhallzeit 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Nachhallzeit vorher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Rechner!$D$35:$D$40</c:f>
              <c:numCache>
                <c:formatCode>#,##0</c:formatCode>
                <c:ptCount val="6"/>
                <c:pt idx="0">
                  <c:v>125</c:v>
                </c:pt>
                <c:pt idx="1">
                  <c:v>250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</c:numCache>
            </c:numRef>
          </c:cat>
          <c:val>
            <c:numRef>
              <c:f>Rechner!$H$35:$H$40</c:f>
              <c:numCache>
                <c:formatCode>General</c:formatCode>
                <c:ptCount val="6"/>
                <c:pt idx="0">
                  <c:v>17.378633875897361</c:v>
                </c:pt>
                <c:pt idx="1">
                  <c:v>17.662356425630282</c:v>
                </c:pt>
                <c:pt idx="2">
                  <c:v>9.2086927046062286</c:v>
                </c:pt>
                <c:pt idx="3">
                  <c:v>9.21667671893848</c:v>
                </c:pt>
                <c:pt idx="4">
                  <c:v>6.1974044408395006</c:v>
                </c:pt>
                <c:pt idx="5">
                  <c:v>6.1950490283021251</c:v>
                </c:pt>
              </c:numCache>
            </c:numRef>
          </c:val>
          <c:smooth val="0"/>
        </c:ser>
        <c:ser>
          <c:idx val="1"/>
          <c:order val="1"/>
          <c:tx>
            <c:v>Nachhallzeit nachher</c:v>
          </c:tx>
          <c:spPr>
            <a:ln>
              <a:solidFill>
                <a:srgbClr val="43B43A"/>
              </a:solidFill>
            </a:ln>
          </c:spPr>
          <c:marker>
            <c:symbol val="none"/>
          </c:marker>
          <c:cat>
            <c:numRef>
              <c:f>Rechner!$D$35:$D$40</c:f>
              <c:numCache>
                <c:formatCode>#,##0</c:formatCode>
                <c:ptCount val="6"/>
                <c:pt idx="0">
                  <c:v>125</c:v>
                </c:pt>
                <c:pt idx="1">
                  <c:v>250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</c:numCache>
            </c:numRef>
          </c:cat>
          <c:val>
            <c:numRef>
              <c:f>Rechner!$I$35:$I$40</c:f>
              <c:numCache>
                <c:formatCode>General</c:formatCode>
                <c:ptCount val="6"/>
                <c:pt idx="0">
                  <c:v>8.4110220509821456</c:v>
                </c:pt>
                <c:pt idx="1">
                  <c:v>6.9672014361838537</c:v>
                </c:pt>
                <c:pt idx="2">
                  <c:v>5.712483353192682</c:v>
                </c:pt>
                <c:pt idx="3">
                  <c:v>6.070311336213317</c:v>
                </c:pt>
                <c:pt idx="4">
                  <c:v>4.8222949785018336</c:v>
                </c:pt>
                <c:pt idx="5">
                  <c:v>4.8208687422363301</c:v>
                </c:pt>
              </c:numCache>
            </c:numRef>
          </c:val>
          <c:smooth val="0"/>
        </c:ser>
        <c:ser>
          <c:idx val="2"/>
          <c:order val="2"/>
          <c:tx>
            <c:v>T opt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Rechner!$D$35:$D$40</c:f>
              <c:numCache>
                <c:formatCode>#,##0</c:formatCode>
                <c:ptCount val="6"/>
                <c:pt idx="0">
                  <c:v>125</c:v>
                </c:pt>
                <c:pt idx="1">
                  <c:v>250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</c:numCache>
            </c:numRef>
          </c:cat>
          <c:val>
            <c:numRef>
              <c:f>Rechner!$J$35:$J$40</c:f>
              <c:numCache>
                <c:formatCode>General</c:formatCode>
                <c:ptCount val="6"/>
                <c:pt idx="0">
                  <c:v>1.9259439934939717</c:v>
                </c:pt>
                <c:pt idx="1">
                  <c:v>1.9259439934939717</c:v>
                </c:pt>
                <c:pt idx="2">
                  <c:v>1.9259439934939717</c:v>
                </c:pt>
                <c:pt idx="3">
                  <c:v>1.9259439934939717</c:v>
                </c:pt>
                <c:pt idx="4">
                  <c:v>1.9259439934939717</c:v>
                </c:pt>
                <c:pt idx="5">
                  <c:v>1.9259439934939717</c:v>
                </c:pt>
              </c:numCache>
            </c:numRef>
          </c:val>
          <c:smooth val="0"/>
        </c:ser>
        <c:ser>
          <c:idx val="3"/>
          <c:order val="3"/>
          <c:tx>
            <c:v>T untere Grenze</c:v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cat>
            <c:numRef>
              <c:f>Rechner!$D$35:$D$40</c:f>
              <c:numCache>
                <c:formatCode>#,##0</c:formatCode>
                <c:ptCount val="6"/>
                <c:pt idx="0">
                  <c:v>125</c:v>
                </c:pt>
                <c:pt idx="1">
                  <c:v>250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</c:numCache>
            </c:numRef>
          </c:cat>
          <c:val>
            <c:numRef>
              <c:f>Rechner!$K$35:$K$40</c:f>
              <c:numCache>
                <c:formatCode>General</c:formatCode>
                <c:ptCount val="6"/>
              </c:numCache>
            </c:numRef>
          </c:val>
          <c:smooth val="0"/>
        </c:ser>
        <c:ser>
          <c:idx val="4"/>
          <c:order val="4"/>
          <c:tx>
            <c:v>T obere Grenze</c:v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cat>
            <c:numRef>
              <c:f>Rechner!$D$35:$D$40</c:f>
              <c:numCache>
                <c:formatCode>#,##0</c:formatCode>
                <c:ptCount val="6"/>
                <c:pt idx="0">
                  <c:v>125</c:v>
                </c:pt>
                <c:pt idx="1">
                  <c:v>250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</c:numCache>
            </c:numRef>
          </c:cat>
          <c:val>
            <c:numRef>
              <c:f>Rechner!$L$35:$L$40</c:f>
              <c:numCache>
                <c:formatCode>General</c:formatCode>
                <c:ptCount val="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682176"/>
        <c:axId val="99700736"/>
      </c:lineChart>
      <c:catAx>
        <c:axId val="9968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Frequenz in Hz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9700736"/>
        <c:crosses val="autoZero"/>
        <c:auto val="1"/>
        <c:lblAlgn val="ctr"/>
        <c:lblOffset val="100"/>
        <c:noMultiLvlLbl val="0"/>
      </c:catAx>
      <c:valAx>
        <c:axId val="99700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Nachhallzeit</a:t>
                </a:r>
                <a:r>
                  <a:rPr lang="de-DE" baseline="0"/>
                  <a:t> 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9682176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83" dropStyle="combo" dx="16" fmlaLink="'Absorber Auswahl'!$I$4" fmlaRange="'Absorber Auswahl'!$G$4:$G$6" sel="2" val="0"/>
</file>

<file path=xl/ctrlProps/ctrlProp2.xml><?xml version="1.0" encoding="utf-8"?>
<formControlPr xmlns="http://schemas.microsoft.com/office/spreadsheetml/2009/9/main" objectType="Drop" dropLines="83" dropStyle="combo" dx="16" fmlaLink="'Absorber Auswahl'!$E$5" fmlaRange="'Absorber Auswahl'!$K$4:$K$7" sel="4" val="0"/>
</file>

<file path=xl/ctrlProps/ctrlProp3.xml><?xml version="1.0" encoding="utf-8"?>
<formControlPr xmlns="http://schemas.microsoft.com/office/spreadsheetml/2009/9/main" objectType="Drop" dropLines="83" dropStyle="combo" dx="16" fmlaLink="'Raum Auswahl'!$E$4" fmlaRange="'Raum Auswahl'!$C$4:$C$27" sel="2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92075</xdr:colOff>
      <xdr:row>3</xdr:row>
      <xdr:rowOff>76200</xdr:rowOff>
    </xdr:from>
    <xdr:to>
      <xdr:col>11</xdr:col>
      <xdr:colOff>577850</xdr:colOff>
      <xdr:row>20</xdr:row>
      <xdr:rowOff>133350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21</xdr:row>
          <xdr:rowOff>38100</xdr:rowOff>
        </xdr:from>
        <xdr:to>
          <xdr:col>6</xdr:col>
          <xdr:colOff>114300</xdr:colOff>
          <xdr:row>21</xdr:row>
          <xdr:rowOff>281940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167640</xdr:colOff>
          <xdr:row>21</xdr:row>
          <xdr:rowOff>38100</xdr:rowOff>
        </xdr:from>
        <xdr:to>
          <xdr:col>8</xdr:col>
          <xdr:colOff>899160</xdr:colOff>
          <xdr:row>21</xdr:row>
          <xdr:rowOff>281940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3</xdr:row>
          <xdr:rowOff>15240</xdr:rowOff>
        </xdr:from>
        <xdr:to>
          <xdr:col>3</xdr:col>
          <xdr:colOff>853440</xdr:colOff>
          <xdr:row>4</xdr:row>
          <xdr:rowOff>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frenz/studium/GQ%202/H&#246;rger&#228;te%20H&#246;rbar/Q/Arbeitsmappe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terricht"/>
      <sheetName val="Musik"/>
      <sheetName val="Sport"/>
      <sheetName val="Sprache"/>
      <sheetName val="Tabelle"/>
      <sheetName val="Zwischensatz"/>
      <sheetName val="Steuerelemente"/>
    </sheetNames>
    <sheetDataSet>
      <sheetData sheetId="0">
        <row r="32">
          <cell r="H32">
            <v>0</v>
          </cell>
        </row>
      </sheetData>
      <sheetData sheetId="1"/>
      <sheetData sheetId="2"/>
      <sheetData sheetId="3"/>
      <sheetData sheetId="4"/>
      <sheetData sheetId="5">
        <row r="8">
          <cell r="B8" t="str">
            <v>R32D16</v>
          </cell>
        </row>
        <row r="9">
          <cell r="B9" t="str">
            <v>R32D12</v>
          </cell>
        </row>
        <row r="10">
          <cell r="B10" t="str">
            <v>R32D10</v>
          </cell>
        </row>
        <row r="11">
          <cell r="B11" t="str">
            <v>R16D10</v>
          </cell>
        </row>
        <row r="12">
          <cell r="B12" t="str">
            <v>R16D8</v>
          </cell>
        </row>
        <row r="13">
          <cell r="B13" t="str">
            <v>R16D6</v>
          </cell>
        </row>
        <row r="14">
          <cell r="B14" t="str">
            <v>R16D5</v>
          </cell>
        </row>
        <row r="15">
          <cell r="B15" t="str">
            <v>R16D3ST</v>
          </cell>
        </row>
        <row r="16">
          <cell r="B16" t="str">
            <v>R16D1,2ST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37A91F"/>
  </sheetPr>
  <dimension ref="A1:N49"/>
  <sheetViews>
    <sheetView tabSelected="1" view="pageLayout" zoomScale="80" zoomScalePageLayoutView="80" workbookViewId="0">
      <selection activeCell="B8" sqref="B8"/>
    </sheetView>
  </sheetViews>
  <sheetFormatPr baseColWidth="10" defaultColWidth="10.796875" defaultRowHeight="15.6" x14ac:dyDescent="0.3"/>
  <cols>
    <col min="1" max="1" width="27.796875" style="12" customWidth="1"/>
    <col min="2" max="2" width="5.796875" style="12" customWidth="1"/>
    <col min="3" max="3" width="5" style="12" customWidth="1"/>
    <col min="4" max="4" width="11.5" style="12" customWidth="1"/>
    <col min="5" max="5" width="6.5" style="12" customWidth="1"/>
    <col min="6" max="7" width="8.5" style="12" customWidth="1"/>
    <col min="8" max="8" width="12.19921875" style="12" customWidth="1"/>
    <col min="9" max="9" width="12.5" style="12" customWidth="1"/>
    <col min="10" max="10" width="6.796875" style="12" customWidth="1"/>
    <col min="11" max="11" width="7.796875" style="12" customWidth="1"/>
    <col min="12" max="12" width="8.796875" style="12" customWidth="1"/>
    <col min="13" max="16384" width="10.796875" style="12"/>
  </cols>
  <sheetData>
    <row r="1" spans="1:14" x14ac:dyDescent="0.3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4" x14ac:dyDescent="0.3">
      <c r="A2" s="1" t="s">
        <v>23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4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4" ht="19.95" customHeight="1" x14ac:dyDescent="0.3">
      <c r="A4" s="14" t="s">
        <v>22</v>
      </c>
      <c r="B4" s="15"/>
      <c r="C4" s="16"/>
      <c r="D4" s="17"/>
      <c r="E4" s="18"/>
      <c r="F4" s="18"/>
      <c r="G4" s="18"/>
      <c r="H4" s="18"/>
      <c r="I4" s="18"/>
      <c r="J4" s="18"/>
      <c r="K4" s="18"/>
      <c r="L4" s="19"/>
    </row>
    <row r="5" spans="1:14" x14ac:dyDescent="0.3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2"/>
      <c r="N5" s="23"/>
    </row>
    <row r="6" spans="1:14" x14ac:dyDescent="0.3">
      <c r="A6" s="24" t="s">
        <v>21</v>
      </c>
      <c r="B6" s="20"/>
      <c r="C6" s="21"/>
      <c r="D6" s="21"/>
      <c r="E6" s="21"/>
      <c r="F6" s="21"/>
      <c r="G6" s="21"/>
      <c r="H6" s="21"/>
      <c r="I6" s="21"/>
      <c r="J6" s="21"/>
      <c r="K6" s="25"/>
      <c r="L6" s="22"/>
    </row>
    <row r="7" spans="1:14" x14ac:dyDescent="0.3">
      <c r="A7" s="26"/>
      <c r="B7" s="26"/>
      <c r="C7" s="27"/>
      <c r="D7" s="21"/>
      <c r="E7" s="21"/>
      <c r="F7" s="21"/>
      <c r="G7" s="21"/>
      <c r="H7" s="21"/>
      <c r="I7" s="21"/>
      <c r="J7" s="21"/>
      <c r="K7" s="25"/>
      <c r="L7" s="22"/>
    </row>
    <row r="8" spans="1:14" x14ac:dyDescent="0.3">
      <c r="A8" s="26" t="s">
        <v>20</v>
      </c>
      <c r="B8" s="37">
        <v>3</v>
      </c>
      <c r="C8" s="14" t="s">
        <v>17</v>
      </c>
      <c r="D8" s="21"/>
      <c r="E8" s="21"/>
      <c r="F8" s="21"/>
      <c r="G8" s="21"/>
      <c r="H8" s="21"/>
      <c r="I8" s="21"/>
      <c r="J8" s="21"/>
      <c r="K8" s="25"/>
      <c r="L8" s="22"/>
    </row>
    <row r="9" spans="1:14" x14ac:dyDescent="0.3">
      <c r="A9" s="26" t="s">
        <v>19</v>
      </c>
      <c r="B9" s="37">
        <v>5</v>
      </c>
      <c r="C9" s="14" t="s">
        <v>17</v>
      </c>
      <c r="D9" s="21"/>
      <c r="E9" s="21"/>
      <c r="F9" s="21"/>
      <c r="G9" s="21"/>
      <c r="H9" s="21"/>
      <c r="I9" s="21"/>
      <c r="J9" s="21"/>
      <c r="K9" s="25"/>
      <c r="L9" s="22"/>
    </row>
    <row r="10" spans="1:14" x14ac:dyDescent="0.3">
      <c r="A10" s="26" t="s">
        <v>18</v>
      </c>
      <c r="B10" s="37">
        <v>200</v>
      </c>
      <c r="C10" s="14" t="s">
        <v>17</v>
      </c>
      <c r="D10" s="21"/>
      <c r="E10" s="21"/>
      <c r="F10" s="21"/>
      <c r="G10" s="21"/>
      <c r="H10" s="21"/>
      <c r="I10" s="21"/>
      <c r="J10" s="21"/>
      <c r="K10" s="21"/>
      <c r="L10" s="22"/>
    </row>
    <row r="11" spans="1:14" ht="17.399999999999999" x14ac:dyDescent="0.3">
      <c r="A11" s="43" t="s">
        <v>96</v>
      </c>
      <c r="B11" s="3">
        <f>B9*B10</f>
        <v>1000</v>
      </c>
      <c r="C11" s="14" t="s">
        <v>8</v>
      </c>
      <c r="D11" s="21"/>
      <c r="E11" s="21"/>
      <c r="F11" s="21"/>
      <c r="G11" s="21"/>
      <c r="H11" s="21"/>
      <c r="I11" s="21"/>
      <c r="J11" s="21"/>
      <c r="K11" s="21"/>
      <c r="L11" s="22"/>
    </row>
    <row r="12" spans="1:14" ht="17.399999999999999" x14ac:dyDescent="0.3">
      <c r="A12" s="28" t="s">
        <v>16</v>
      </c>
      <c r="B12" s="3">
        <f>B8*B9*B10</f>
        <v>3000</v>
      </c>
      <c r="C12" s="14" t="s">
        <v>15</v>
      </c>
      <c r="D12" s="21"/>
      <c r="E12" s="21"/>
      <c r="F12" s="21"/>
      <c r="G12" s="21"/>
      <c r="H12" s="21"/>
      <c r="I12" s="21"/>
      <c r="J12" s="21"/>
      <c r="K12" s="21"/>
      <c r="L12" s="22"/>
    </row>
    <row r="13" spans="1:14" ht="17.399999999999999" x14ac:dyDescent="0.3">
      <c r="A13" s="28" t="s">
        <v>14</v>
      </c>
      <c r="B13" s="37">
        <v>2</v>
      </c>
      <c r="C13" s="14" t="s">
        <v>8</v>
      </c>
      <c r="D13" s="21"/>
      <c r="E13" s="21"/>
      <c r="F13" s="21"/>
      <c r="G13" s="21"/>
      <c r="H13" s="21"/>
      <c r="I13" s="21"/>
      <c r="J13" s="21"/>
      <c r="K13" s="21"/>
      <c r="L13" s="22"/>
    </row>
    <row r="14" spans="1:14" ht="17.399999999999999" x14ac:dyDescent="0.3">
      <c r="A14" s="28" t="s">
        <v>13</v>
      </c>
      <c r="B14" s="37">
        <v>3</v>
      </c>
      <c r="C14" s="14" t="s">
        <v>8</v>
      </c>
      <c r="D14" s="21"/>
      <c r="E14" s="21"/>
      <c r="F14" s="21"/>
      <c r="G14" s="21"/>
      <c r="H14" s="21"/>
      <c r="I14" s="21"/>
      <c r="J14" s="21"/>
      <c r="K14" s="21"/>
      <c r="L14" s="22"/>
    </row>
    <row r="15" spans="1:14" ht="17.399999999999999" x14ac:dyDescent="0.3">
      <c r="A15" s="28" t="s">
        <v>12</v>
      </c>
      <c r="B15" s="37">
        <v>6</v>
      </c>
      <c r="C15" s="14" t="s">
        <v>8</v>
      </c>
      <c r="D15" s="21"/>
      <c r="E15" s="21"/>
      <c r="F15" s="21"/>
      <c r="G15" s="21"/>
      <c r="H15" s="21"/>
      <c r="I15" s="21"/>
      <c r="J15" s="21"/>
      <c r="K15" s="21"/>
      <c r="L15" s="22"/>
    </row>
    <row r="16" spans="1:14" ht="16.05" customHeight="1" x14ac:dyDescent="0.3">
      <c r="A16" s="28" t="s">
        <v>11</v>
      </c>
      <c r="B16" s="37">
        <v>8</v>
      </c>
      <c r="C16" s="14"/>
      <c r="D16" s="21"/>
      <c r="E16" s="21"/>
      <c r="F16" s="21"/>
      <c r="G16" s="21"/>
      <c r="H16" s="21"/>
      <c r="I16" s="21"/>
      <c r="J16" s="21"/>
      <c r="K16" s="21"/>
      <c r="L16" s="22"/>
    </row>
    <row r="17" spans="1:12" x14ac:dyDescent="0.3">
      <c r="A17" s="20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2"/>
    </row>
    <row r="18" spans="1:12" x14ac:dyDescent="0.3">
      <c r="A18" s="14" t="s">
        <v>10</v>
      </c>
      <c r="B18" s="44">
        <v>1</v>
      </c>
      <c r="C18" s="20"/>
      <c r="D18" s="21"/>
      <c r="E18" s="21"/>
      <c r="F18" s="21"/>
      <c r="G18" s="21"/>
      <c r="H18" s="21"/>
      <c r="I18" s="21"/>
      <c r="J18" s="21"/>
      <c r="K18" s="21"/>
      <c r="L18" s="22"/>
    </row>
    <row r="19" spans="1:12" x14ac:dyDescent="0.3">
      <c r="A19" s="24"/>
      <c r="B19" s="18"/>
      <c r="C19" s="21"/>
      <c r="D19" s="21"/>
      <c r="E19" s="21"/>
      <c r="F19" s="21"/>
      <c r="G19" s="21"/>
      <c r="H19" s="21"/>
      <c r="I19" s="21"/>
      <c r="J19" s="21"/>
      <c r="K19" s="21"/>
      <c r="L19" s="22"/>
    </row>
    <row r="20" spans="1:12" x14ac:dyDescent="0.3">
      <c r="A20" s="20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2"/>
    </row>
    <row r="21" spans="1:12" x14ac:dyDescent="0.3">
      <c r="A21" s="26"/>
      <c r="B21" s="27"/>
      <c r="C21" s="27"/>
      <c r="D21" s="21"/>
      <c r="E21" s="21"/>
      <c r="F21" s="21"/>
      <c r="G21" s="21"/>
      <c r="H21" s="21"/>
      <c r="I21" s="21"/>
      <c r="J21" s="21"/>
      <c r="K21" s="21"/>
      <c r="L21" s="22"/>
    </row>
    <row r="22" spans="1:12" ht="22.95" customHeight="1" x14ac:dyDescent="0.3">
      <c r="A22" s="14" t="s">
        <v>9</v>
      </c>
      <c r="B22" s="38">
        <v>50</v>
      </c>
      <c r="C22" s="28" t="s">
        <v>8</v>
      </c>
      <c r="D22" s="39"/>
      <c r="E22" s="40"/>
      <c r="F22" s="40"/>
      <c r="G22" s="40"/>
      <c r="H22" s="40"/>
      <c r="I22" s="41"/>
      <c r="J22" s="29"/>
      <c r="K22" s="29"/>
      <c r="L22" s="30"/>
    </row>
    <row r="23" spans="1:12" x14ac:dyDescent="0.3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</row>
    <row r="24" spans="1:12" x14ac:dyDescent="0.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1:12" x14ac:dyDescent="0.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x14ac:dyDescent="0.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2" x14ac:dyDescent="0.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x14ac:dyDescent="0.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2" x14ac:dyDescent="0.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2" x14ac:dyDescent="0.3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12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</row>
    <row r="32" spans="1:12" x14ac:dyDescent="0.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</row>
    <row r="33" spans="1:12" ht="32.4" x14ac:dyDescent="0.4">
      <c r="A33" s="32"/>
      <c r="B33" s="32"/>
      <c r="C33" s="33"/>
      <c r="D33" s="42" t="s">
        <v>7</v>
      </c>
      <c r="E33" s="34" t="s">
        <v>6</v>
      </c>
      <c r="F33" s="34" t="s">
        <v>5</v>
      </c>
      <c r="G33" s="34" t="s">
        <v>4</v>
      </c>
      <c r="H33" s="34" t="s">
        <v>3</v>
      </c>
      <c r="I33" s="34" t="s">
        <v>2</v>
      </c>
      <c r="J33" s="34" t="s">
        <v>1</v>
      </c>
      <c r="K33" s="11"/>
      <c r="L33" s="11"/>
    </row>
    <row r="34" spans="1:12" x14ac:dyDescent="0.3">
      <c r="A34" s="32"/>
      <c r="B34" s="32"/>
      <c r="C34" s="33"/>
      <c r="D34" s="35" t="s">
        <v>0</v>
      </c>
      <c r="E34" s="1"/>
      <c r="F34" s="1"/>
      <c r="G34" s="1"/>
      <c r="H34" s="1"/>
      <c r="I34" s="1"/>
      <c r="J34" s="1"/>
      <c r="K34" s="11"/>
      <c r="L34" s="11"/>
    </row>
    <row r="35" spans="1:12" x14ac:dyDescent="0.3">
      <c r="A35" s="32"/>
      <c r="B35" s="32"/>
      <c r="C35" s="33"/>
      <c r="D35" s="2">
        <v>125</v>
      </c>
      <c r="E35" s="1">
        <f>IF('Raum Auswahl'!$E$4=2,'Berechnung Tist'!E26,IF('Raum Auswahl'!$E$4=3,'Berechnung Tist'!F26,IF('Raum Auswahl'!$E$4=4,'Berechnung Tist'!G26,IF('Raum Auswahl'!$E$4=5,'Berechnung Tist'!H26,IF('Raum Auswahl'!$E$4=6,'Berechnung Tist'!I26,IF('Raum Auswahl'!$E$4=7,'Berechnung Tist'!J26,IF('Raum Auswahl'!$E$4=8,'Berechnung Tist'!K26,IF('Raum Auswahl'!$E$4=9,'Berechnung Tist'!L26,IF('Raum Auswahl'!$E$4=10,'Berechnung Tist'!M26,IF('Raum Auswahl'!$E$4=11,'Berechnung Tist'!N26,IF('Raum Auswahl'!$E$4=12,'Berechnung Tist'!O26,IF('Raum Auswahl'!$E$4=13,'Berechnung Tist'!P26,IF('Raum Auswahl'!$E$4=14,'Berechnung Tist'!Q26,IF('Raum Auswahl'!$E$4=15,'Berechnung Tist'!R26,IF('Raum Auswahl'!$E$4=16,'Berechnung Tist'!S26,IF('Raum Auswahl'!$E$4=17,'Berechnung Tist'!T26,IF('Raum Auswahl'!$E$4=18,'Berechnung Tist'!U26,IF('Raum Auswahl'!$E$4=19,'Berechnung Tist'!V26,IF('Raum Auswahl'!$E$4=20,'Berechnung Tist'!W26,IF('Raum Auswahl'!$E$4=21,'Berechnung Tist'!X26,IF('Raum Auswahl'!$E$4=22,'Berechnung Tist'!Y26,IF('Raum Auswahl'!$E$4=23,'Berechnung Tist'!Z26,IF('Raum Auswahl'!$E$4=24,'Berechnung Tist'!AA26,0)))))))))))))))))))))))</f>
        <v>28.138000000000002</v>
      </c>
      <c r="F35" s="1">
        <f>IF('Absorber Auswahl'!$I$4=2,IF('Absorber Auswahl'!$E$5=1,$B$22*'Absorber Auswahl'!C23,IF('Absorber Auswahl'!$E$5=2,$B$22*'Absorber Auswahl'!D23,IF('Absorber Auswahl'!$E$5=3,$B$22*'Absorber Auswahl'!E23,IF('Absorber Auswahl'!$E$5=4,$B$22*'Absorber Auswahl'!F23)))),IF('Absorber Auswahl'!$I$4=3,IF('Absorber Auswahl'!$E$5=1,$B$22*'Absorber Auswahl'!C32,0)))</f>
        <v>30</v>
      </c>
      <c r="G35" s="1">
        <f>E35+F35</f>
        <v>58.138000000000005</v>
      </c>
      <c r="H35" s="1">
        <f t="shared" ref="H35:H40" si="0">0.163*$B$12/E35</f>
        <v>17.378633875897361</v>
      </c>
      <c r="I35" s="1">
        <f t="shared" ref="I35:I40" si="1">0.163*$B$12/G35</f>
        <v>8.4110220509821456</v>
      </c>
      <c r="J35" s="1">
        <f>IF('Raum Auswahl'!$G$4=1,'Berechnung Tsoll'!$D$7,IF('Raum Auswahl'!$G$4=2,'Berechnung Tsoll'!$E$7,IF('Raum Auswahl'!$G$4=3,'Berechnung Tsoll'!$F$7,IF('Raum Auswahl'!$G$4=4,'Berechnung Tsoll'!$G$7,'Berechnung Tsoll'!$H$7))))</f>
        <v>1.9259439934939717</v>
      </c>
      <c r="K35" s="11"/>
      <c r="L35" s="11"/>
    </row>
    <row r="36" spans="1:12" x14ac:dyDescent="0.3">
      <c r="A36" s="32"/>
      <c r="B36" s="32"/>
      <c r="C36" s="33"/>
      <c r="D36" s="2">
        <v>250</v>
      </c>
      <c r="E36" s="1">
        <f>IF('Raum Auswahl'!$E$4=2,'Berechnung Tist'!E27,IF('Raum Auswahl'!$E$4=3,'Berechnung Tist'!F27,IF('Raum Auswahl'!$E$4=4,'Berechnung Tist'!G27,IF('Raum Auswahl'!$E$4=5,'Berechnung Tist'!H27,IF('Raum Auswahl'!$E$4=6,'Berechnung Tist'!I27,IF('Raum Auswahl'!$E$4=7,'Berechnung Tist'!J27,IF('Raum Auswahl'!$E$4=8,'Berechnung Tist'!K27,IF('Raum Auswahl'!$E$4=9,'Berechnung Tist'!L27,IF('Raum Auswahl'!$E$4=10,'Berechnung Tist'!M27,IF('Raum Auswahl'!$E$4=11,'Berechnung Tist'!N27,IF('Raum Auswahl'!$E$4=12,'Berechnung Tist'!O27,IF('Raum Auswahl'!$E$4=13,'Berechnung Tist'!P27,IF('Raum Auswahl'!$E$4=14,'Berechnung Tist'!Q27,IF('Raum Auswahl'!$E$4=15,'Berechnung Tist'!R27,IF('Raum Auswahl'!$E$4=16,'Berechnung Tist'!S27,IF('Raum Auswahl'!$E$4=17,'Berechnung Tist'!T27,IF('Raum Auswahl'!$E$4=18,'Berechnung Tist'!U27,IF('Raum Auswahl'!$E$4=19,'Berechnung Tist'!V27,IF('Raum Auswahl'!$E$4=20,'Berechnung Tist'!W27,IF('Raum Auswahl'!$E$4=21,'Berechnung Tist'!X27,IF('Raum Auswahl'!$E$4=22,'Berechnung Tist'!Y27,IF('Raum Auswahl'!$E$4=23,'Berechnung Tist'!Z27,IF('Raum Auswahl'!$E$4=24,'Berechnung Tist'!AA27,0)))))))))))))))))))))))</f>
        <v>27.686</v>
      </c>
      <c r="F36" s="1">
        <f>IF('Absorber Auswahl'!$I$4=2,IF('Absorber Auswahl'!$E$5=1,$B$22*'Absorber Auswahl'!C24,IF('Absorber Auswahl'!$E$5=2,$B$22*'Absorber Auswahl'!D24,IF('Absorber Auswahl'!$E$5=3,$B$22*'Absorber Auswahl'!E24,IF('Absorber Auswahl'!$E$5=4,$B$22*'Absorber Auswahl'!F24)))),IF('Absorber Auswahl'!$I$4=3,IF('Absorber Auswahl'!$E$5=1,$B$22*'Absorber Auswahl'!C33,0)))</f>
        <v>42.5</v>
      </c>
      <c r="G36" s="1">
        <f t="shared" ref="G36:G40" si="2">E36+F36</f>
        <v>70.186000000000007</v>
      </c>
      <c r="H36" s="1">
        <f t="shared" si="0"/>
        <v>17.662356425630282</v>
      </c>
      <c r="I36" s="1">
        <f t="shared" si="1"/>
        <v>6.9672014361838537</v>
      </c>
      <c r="J36" s="1">
        <f>IF('Raum Auswahl'!$G$4=1,'Berechnung Tsoll'!$D$7,IF('Raum Auswahl'!$G$4=2,'Berechnung Tsoll'!$E$7,IF('Raum Auswahl'!$G$4=3,'Berechnung Tsoll'!$F$7,IF('Raum Auswahl'!$G$4=4,'Berechnung Tsoll'!$G$7,'Berechnung Tsoll'!$H$7))))</f>
        <v>1.9259439934939717</v>
      </c>
      <c r="K36" s="11"/>
      <c r="L36" s="11"/>
    </row>
    <row r="37" spans="1:12" x14ac:dyDescent="0.3">
      <c r="A37" s="32"/>
      <c r="B37" s="32"/>
      <c r="C37" s="33"/>
      <c r="D37" s="2">
        <v>500</v>
      </c>
      <c r="E37" s="1">
        <f>IF('Raum Auswahl'!$E$4=2,'Berechnung Tist'!E28,IF('Raum Auswahl'!$E$4=3,'Berechnung Tist'!F28,IF('Raum Auswahl'!$E$4=4,'Berechnung Tist'!G28,IF('Raum Auswahl'!$E$4=5,'Berechnung Tist'!H28,IF('Raum Auswahl'!$E$4=6,'Berechnung Tist'!I28,IF('Raum Auswahl'!$E$4=7,'Berechnung Tist'!J28,IF('Raum Auswahl'!$E$4=8,'Berechnung Tist'!K28,IF('Raum Auswahl'!$E$4=9,'Berechnung Tist'!L28,IF('Raum Auswahl'!$E$4=10,'Berechnung Tist'!M28,IF('Raum Auswahl'!$E$4=11,'Berechnung Tist'!N28,IF('Raum Auswahl'!$E$4=12,'Berechnung Tist'!O28,IF('Raum Auswahl'!$E$4=13,'Berechnung Tist'!P28,IF('Raum Auswahl'!$E$4=14,'Berechnung Tist'!Q28,IF('Raum Auswahl'!$E$4=15,'Berechnung Tist'!R28,IF('Raum Auswahl'!$E$4=16,'Berechnung Tist'!S28,IF('Raum Auswahl'!$E$4=17,'Berechnung Tist'!T28,IF('Raum Auswahl'!$E$4=18,'Berechnung Tist'!U28,IF('Raum Auswahl'!$E$4=19,'Berechnung Tist'!V28,IF('Raum Auswahl'!$E$4=20,'Berechnung Tist'!W28,IF('Raum Auswahl'!$E$4=21,'Berechnung Tist'!X28,IF('Raum Auswahl'!$E$4=22,'Berechnung Tist'!Y28,IF('Raum Auswahl'!$E$4=23,'Berechnung Tist'!Z28,IF('Raum Auswahl'!$E$4=24,'Berechnung Tist'!AA28,0)))))))))))))))))))))))</f>
        <v>53.102000000000004</v>
      </c>
      <c r="F37" s="1">
        <f>IF('Absorber Auswahl'!$I$4=2,IF('Absorber Auswahl'!$E$5=1,$B$22*'Absorber Auswahl'!C25,IF('Absorber Auswahl'!$E$5=2,$B$22*'Absorber Auswahl'!D25,IF('Absorber Auswahl'!$E$5=3,$B$22*'Absorber Auswahl'!E25,IF('Absorber Auswahl'!$E$5=4,$B$22*'Absorber Auswahl'!F25)))),IF('Absorber Auswahl'!$I$4=3,IF('Absorber Auswahl'!$E$5=1,$B$22*'Absorber Auswahl'!C34,0)))</f>
        <v>32.5</v>
      </c>
      <c r="G37" s="1">
        <f t="shared" si="2"/>
        <v>85.602000000000004</v>
      </c>
      <c r="H37" s="1">
        <f t="shared" si="0"/>
        <v>9.2086927046062286</v>
      </c>
      <c r="I37" s="1">
        <f t="shared" si="1"/>
        <v>5.712483353192682</v>
      </c>
      <c r="J37" s="1">
        <f>IF('Raum Auswahl'!$G$4=1,'Berechnung Tsoll'!$D$7,IF('Raum Auswahl'!$G$4=2,'Berechnung Tsoll'!$E$7,IF('Raum Auswahl'!$G$4=3,'Berechnung Tsoll'!$F$7,IF('Raum Auswahl'!$G$4=4,'Berechnung Tsoll'!$G$7,'Berechnung Tsoll'!$H$7))))</f>
        <v>1.9259439934939717</v>
      </c>
      <c r="K37" s="11"/>
      <c r="L37" s="11"/>
    </row>
    <row r="38" spans="1:12" x14ac:dyDescent="0.3">
      <c r="A38" s="32"/>
      <c r="B38" s="32"/>
      <c r="C38" s="33"/>
      <c r="D38" s="2">
        <v>1000</v>
      </c>
      <c r="E38" s="1">
        <f>IF('Raum Auswahl'!$E$4=2,'Berechnung Tist'!E29,IF('Raum Auswahl'!$E$4=3,'Berechnung Tist'!F29,IF('Raum Auswahl'!$E$4=4,'Berechnung Tist'!G29,IF('Raum Auswahl'!$E$4=5,'Berechnung Tist'!H29,IF('Raum Auswahl'!$E$4=6,'Berechnung Tist'!I29,IF('Raum Auswahl'!$E$4=7,'Berechnung Tist'!J29,IF('Raum Auswahl'!$E$4=8,'Berechnung Tist'!K29,IF('Raum Auswahl'!$E$4=9,'Berechnung Tist'!L29,IF('Raum Auswahl'!$E$4=10,'Berechnung Tist'!M29,IF('Raum Auswahl'!$E$4=11,'Berechnung Tist'!N29,IF('Raum Auswahl'!$E$4=12,'Berechnung Tist'!O29,IF('Raum Auswahl'!$E$4=13,'Berechnung Tist'!P29,IF('Raum Auswahl'!$E$4=14,'Berechnung Tist'!Q29,IF('Raum Auswahl'!$E$4=15,'Berechnung Tist'!R29,IF('Raum Auswahl'!$E$4=16,'Berechnung Tist'!S29,IF('Raum Auswahl'!$E$4=17,'Berechnung Tist'!T29,IF('Raum Auswahl'!$E$4=18,'Berechnung Tist'!U29,IF('Raum Auswahl'!$E$4=19,'Berechnung Tist'!V29,IF('Raum Auswahl'!$E$4=20,'Berechnung Tist'!W29,IF('Raum Auswahl'!$E$4=21,'Berechnung Tist'!X29,IF('Raum Auswahl'!$E$4=22,'Berechnung Tist'!Y29,IF('Raum Auswahl'!$E$4=23,'Berechnung Tist'!Z29,IF('Raum Auswahl'!$E$4=24,'Berechnung Tist'!AA29,0)))))))))))))))))))))))</f>
        <v>53.056000000000004</v>
      </c>
      <c r="F38" s="1">
        <f>IF('Absorber Auswahl'!$I$4=2,IF('Absorber Auswahl'!$E$5=1,$B$22*'Absorber Auswahl'!C26,IF('Absorber Auswahl'!$E$5=2,$B$22*'Absorber Auswahl'!D26,IF('Absorber Auswahl'!$E$5=3,$B$22*'Absorber Auswahl'!E26,IF('Absorber Auswahl'!$E$5=4,$B$22*'Absorber Auswahl'!F26)))),IF('Absorber Auswahl'!$I$4=3,IF('Absorber Auswahl'!$E$5=1,$B$22*'Absorber Auswahl'!C35,0)))</f>
        <v>27.500000000000004</v>
      </c>
      <c r="G38" s="1">
        <f t="shared" si="2"/>
        <v>80.556000000000012</v>
      </c>
      <c r="H38" s="1">
        <f t="shared" si="0"/>
        <v>9.21667671893848</v>
      </c>
      <c r="I38" s="1">
        <f t="shared" si="1"/>
        <v>6.070311336213317</v>
      </c>
      <c r="J38" s="1">
        <f>IF('Raum Auswahl'!$G$4=1,'Berechnung Tsoll'!$D$7,IF('Raum Auswahl'!$G$4=2,'Berechnung Tsoll'!$E$7,IF('Raum Auswahl'!$G$4=3,'Berechnung Tsoll'!$F$7,IF('Raum Auswahl'!$G$4=4,'Berechnung Tsoll'!$G$7,'Berechnung Tsoll'!$H$7))))</f>
        <v>1.9259439934939717</v>
      </c>
      <c r="K38" s="11"/>
      <c r="L38" s="11"/>
    </row>
    <row r="39" spans="1:12" x14ac:dyDescent="0.3">
      <c r="A39" s="32"/>
      <c r="B39" s="32"/>
      <c r="C39" s="33"/>
      <c r="D39" s="2">
        <v>2000</v>
      </c>
      <c r="E39" s="1">
        <f>IF('Raum Auswahl'!$E$4=2,'Berechnung Tist'!E30,IF('Raum Auswahl'!$E$4=3,'Berechnung Tist'!F30,IF('Raum Auswahl'!$E$4=4,'Berechnung Tist'!G30,IF('Raum Auswahl'!$E$4=5,'Berechnung Tist'!H30,IF('Raum Auswahl'!$E$4=6,'Berechnung Tist'!I30,IF('Raum Auswahl'!$E$4=7,'Berechnung Tist'!J30,IF('Raum Auswahl'!$E$4=8,'Berechnung Tist'!K30,IF('Raum Auswahl'!$E$4=9,'Berechnung Tist'!L30,IF('Raum Auswahl'!$E$4=10,'Berechnung Tist'!M30,IF('Raum Auswahl'!$E$4=11,'Berechnung Tist'!N30,IF('Raum Auswahl'!$E$4=12,'Berechnung Tist'!O30,IF('Raum Auswahl'!$E$4=13,'Berechnung Tist'!P30,IF('Raum Auswahl'!$E$4=14,'Berechnung Tist'!Q30,IF('Raum Auswahl'!$E$4=15,'Berechnung Tist'!R30,IF('Raum Auswahl'!$E$4=16,'Berechnung Tist'!S30,IF('Raum Auswahl'!$E$4=17,'Berechnung Tist'!T30,IF('Raum Auswahl'!$E$4=18,'Berechnung Tist'!U30,IF('Raum Auswahl'!$E$4=19,'Berechnung Tist'!V30,IF('Raum Auswahl'!$E$4=20,'Berechnung Tist'!W30,IF('Raum Auswahl'!$E$4=21,'Berechnung Tist'!X30,IF('Raum Auswahl'!$E$4=22,'Berechnung Tist'!Y30,IF('Raum Auswahl'!$E$4=23,'Berechnung Tist'!Z30,IF('Raum Auswahl'!$E$4=24,'Berechnung Tist'!AA30,0)))))))))))))))))))))))</f>
        <v>78.904000000000011</v>
      </c>
      <c r="F39" s="1">
        <f>IF('Absorber Auswahl'!$I$4=2,IF('Absorber Auswahl'!$E$5=1,$B$22*'Absorber Auswahl'!C27,IF('Absorber Auswahl'!$E$5=2,$B$22*'Absorber Auswahl'!D27,IF('Absorber Auswahl'!$E$5=3,$B$22*'Absorber Auswahl'!E27,IF('Absorber Auswahl'!$E$5=4,$B$22*'Absorber Auswahl'!F27)))),IF('Absorber Auswahl'!$I$4=3,IF('Absorber Auswahl'!$E$5=1,$B$22*'Absorber Auswahl'!C36,0)))</f>
        <v>22.5</v>
      </c>
      <c r="G39" s="1">
        <f t="shared" si="2"/>
        <v>101.40400000000001</v>
      </c>
      <c r="H39" s="1">
        <f t="shared" si="0"/>
        <v>6.1974044408395006</v>
      </c>
      <c r="I39" s="1">
        <f t="shared" si="1"/>
        <v>4.8222949785018336</v>
      </c>
      <c r="J39" s="1">
        <f>IF('Raum Auswahl'!$G$4=1,'Berechnung Tsoll'!$D$7,IF('Raum Auswahl'!$G$4=2,'Berechnung Tsoll'!$E$7,IF('Raum Auswahl'!$G$4=3,'Berechnung Tsoll'!$F$7,IF('Raum Auswahl'!$G$4=4,'Berechnung Tsoll'!$G$7,'Berechnung Tsoll'!$H$7))))</f>
        <v>1.9259439934939717</v>
      </c>
      <c r="K39" s="11"/>
      <c r="L39" s="11"/>
    </row>
    <row r="40" spans="1:12" x14ac:dyDescent="0.3">
      <c r="A40" s="32"/>
      <c r="B40" s="32"/>
      <c r="C40" s="33"/>
      <c r="D40" s="2">
        <v>4000</v>
      </c>
      <c r="E40" s="1">
        <f>IF('Raum Auswahl'!$E$4=2,'Berechnung Tist'!E31,IF('Raum Auswahl'!$E$4=3,'Berechnung Tist'!F31,IF('Raum Auswahl'!$E$4=4,'Berechnung Tist'!G31,IF('Raum Auswahl'!$E$4=5,'Berechnung Tist'!H31,IF('Raum Auswahl'!$E$4=6,'Berechnung Tist'!I31,IF('Raum Auswahl'!$E$4=7,'Berechnung Tist'!J31,IF('Raum Auswahl'!$E$4=8,'Berechnung Tist'!K31,IF('Raum Auswahl'!$E$4=9,'Berechnung Tist'!L31,IF('Raum Auswahl'!$E$4=10,'Berechnung Tist'!M31,IF('Raum Auswahl'!$E$4=11,'Berechnung Tist'!N31,IF('Raum Auswahl'!$E$4=12,'Berechnung Tist'!O31,IF('Raum Auswahl'!$E$4=13,'Berechnung Tist'!P31,IF('Raum Auswahl'!$E$4=14,'Berechnung Tist'!Q31,IF('Raum Auswahl'!$E$4=15,'Berechnung Tist'!R31,IF('Raum Auswahl'!$E$4=16,'Berechnung Tist'!S31,IF('Raum Auswahl'!$E$4=17,'Berechnung Tist'!T31,IF('Raum Auswahl'!$E$4=18,'Berechnung Tist'!U31,IF('Raum Auswahl'!$E$4=19,'Berechnung Tist'!V31,IF('Raum Auswahl'!$E$4=20,'Berechnung Tist'!W31,IF('Raum Auswahl'!$E$4=21,'Berechnung Tist'!X31,IF('Raum Auswahl'!$E$4=22,'Berechnung Tist'!Y31,IF('Raum Auswahl'!$E$4=23,'Berechnung Tist'!Z31,IF('Raum Auswahl'!$E$4=24,'Berechnung Tist'!AA31,0)))))))))))))))))))))))</f>
        <v>78.934000000000012</v>
      </c>
      <c r="F40" s="1">
        <f>IF('Absorber Auswahl'!$I$4=2,IF('Absorber Auswahl'!$E$5=1,$B$22*'Absorber Auswahl'!C28,IF('Absorber Auswahl'!$E$5=2,$B$22*'Absorber Auswahl'!D28,IF('Absorber Auswahl'!$E$5=3,$B$22*'Absorber Auswahl'!E28,IF('Absorber Auswahl'!$E$5=4,$B$22*'Absorber Auswahl'!F28)))),IF('Absorber Auswahl'!$I$4=3,IF('Absorber Auswahl'!$E$5=1,$B$22*'Absorber Auswahl'!C37,0)))</f>
        <v>22.5</v>
      </c>
      <c r="G40" s="1">
        <f t="shared" si="2"/>
        <v>101.43400000000001</v>
      </c>
      <c r="H40" s="1">
        <f t="shared" si="0"/>
        <v>6.1950490283021251</v>
      </c>
      <c r="I40" s="1">
        <f t="shared" si="1"/>
        <v>4.8208687422363301</v>
      </c>
      <c r="J40" s="1">
        <f>IF('Raum Auswahl'!$G$4=1,'Berechnung Tsoll'!$D$7,IF('Raum Auswahl'!$G$4=2,'Berechnung Tsoll'!$E$7,IF('Raum Auswahl'!$G$4=3,'Berechnung Tsoll'!$F$7,IF('Raum Auswahl'!$G$4=4,'Berechnung Tsoll'!$G$7,'Berechnung Tsoll'!$H$7))))</f>
        <v>1.9259439934939717</v>
      </c>
      <c r="K40" s="11"/>
      <c r="L40" s="11"/>
    </row>
    <row r="41" spans="1:12" x14ac:dyDescent="0.3">
      <c r="A41" s="11"/>
      <c r="B41" s="11"/>
      <c r="C41" s="11"/>
      <c r="D41" s="11"/>
      <c r="E41" s="36"/>
      <c r="F41" s="11"/>
      <c r="G41" s="11"/>
      <c r="H41" s="11"/>
      <c r="I41" s="11"/>
      <c r="J41" s="11"/>
      <c r="K41" s="11"/>
      <c r="L41" s="11"/>
    </row>
    <row r="42" spans="1:12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</row>
    <row r="43" spans="1:12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</row>
    <row r="44" spans="1:12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1:12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</row>
    <row r="46" spans="1:12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</row>
    <row r="47" spans="1:12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</row>
    <row r="48" spans="1:12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</row>
    <row r="49" spans="1:12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</row>
  </sheetData>
  <sheetProtection password="E1CA" sheet="1" objects="1" scenarios="1" selectLockedCells="1"/>
  <phoneticPr fontId="5" type="noConversion"/>
  <pageMargins left="0.4" right="0.75000000000000011" top="1" bottom="1" header="0.5" footer="0.5"/>
  <pageSetup paperSize="9" orientation="landscape" horizontalDpi="4294967292" verticalDpi="4294967292" r:id="rId1"/>
  <headerFooter>
    <oddHeader>&amp;R&amp;"Calibri,Standard"&amp;K000000_x000D_</oddHeader>
    <oddFooter>&amp;R&amp;G</oddFooter>
  </headerFooter>
  <ignoredErrors>
    <ignoredError sqref="H35" evalError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5" name="Drop Down 7">
              <controlPr defaultSize="0" autoLine="0" autoPict="0">
                <anchor moveWithCells="1">
                  <from>
                    <xdr:col>3</xdr:col>
                    <xdr:colOff>22860</xdr:colOff>
                    <xdr:row>21</xdr:row>
                    <xdr:rowOff>38100</xdr:rowOff>
                  </from>
                  <to>
                    <xdr:col>6</xdr:col>
                    <xdr:colOff>114300</xdr:colOff>
                    <xdr:row>21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Drop Down 10">
              <controlPr defaultSize="0" autoLine="0" autoPict="0">
                <anchor moveWithCells="1">
                  <from>
                    <xdr:col>6</xdr:col>
                    <xdr:colOff>167640</xdr:colOff>
                    <xdr:row>21</xdr:row>
                    <xdr:rowOff>38100</xdr:rowOff>
                  </from>
                  <to>
                    <xdr:col>8</xdr:col>
                    <xdr:colOff>899160</xdr:colOff>
                    <xdr:row>21</xdr:row>
                    <xdr:rowOff>281940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Drop Down 12">
              <controlPr defaultSize="0" autoLine="0" autoPict="0">
                <anchor moveWithCells="1">
                  <from>
                    <xdr:col>1</xdr:col>
                    <xdr:colOff>15240</xdr:colOff>
                    <xdr:row>3</xdr:row>
                    <xdr:rowOff>15240</xdr:rowOff>
                  </from>
                  <to>
                    <xdr:col>3</xdr:col>
                    <xdr:colOff>853440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7"/>
  <sheetViews>
    <sheetView workbookViewId="0">
      <selection activeCell="K8" sqref="K8"/>
    </sheetView>
  </sheetViews>
  <sheetFormatPr baseColWidth="10" defaultRowHeight="15.6" x14ac:dyDescent="0.3"/>
  <sheetData>
    <row r="3" spans="3:11" x14ac:dyDescent="0.3">
      <c r="C3" t="s">
        <v>24</v>
      </c>
      <c r="I3" t="s">
        <v>95</v>
      </c>
      <c r="K3" t="s">
        <v>93</v>
      </c>
    </row>
    <row r="4" spans="3:11" x14ac:dyDescent="0.3">
      <c r="C4" t="s">
        <v>88</v>
      </c>
      <c r="D4" t="s">
        <v>87</v>
      </c>
      <c r="E4" t="s">
        <v>25</v>
      </c>
      <c r="G4" t="s">
        <v>27</v>
      </c>
      <c r="I4">
        <v>2</v>
      </c>
      <c r="K4" t="str">
        <f>IF($I$4=2,C5,IF($I$4=3,D5,$G$4))</f>
        <v>Typ 3 - 13</v>
      </c>
    </row>
    <row r="5" spans="3:11" x14ac:dyDescent="0.3">
      <c r="C5" t="s">
        <v>89</v>
      </c>
      <c r="D5" t="s">
        <v>92</v>
      </c>
      <c r="E5">
        <v>4</v>
      </c>
      <c r="G5" t="s">
        <v>88</v>
      </c>
      <c r="K5" t="str">
        <f>IF($I$4=2,C6,IF($I$4=3,D6,$G$4))</f>
        <v>Typ 3 - 13 high absorbing</v>
      </c>
    </row>
    <row r="6" spans="3:11" x14ac:dyDescent="0.3">
      <c r="C6" t="s">
        <v>97</v>
      </c>
      <c r="D6" t="s">
        <v>98</v>
      </c>
      <c r="G6" t="s">
        <v>87</v>
      </c>
      <c r="K6" t="str">
        <f>IF($I$4=2,C7,IF($I$4=3,D7,$G$4))</f>
        <v>Typ 2 - 14</v>
      </c>
    </row>
    <row r="7" spans="3:11" x14ac:dyDescent="0.3">
      <c r="C7" t="s">
        <v>90</v>
      </c>
      <c r="D7" t="s">
        <v>98</v>
      </c>
      <c r="K7" t="str">
        <f>IF($I$4=2,C8,IF($I$4=3,D8,$G$4))</f>
        <v>Typ 4 - 28</v>
      </c>
    </row>
    <row r="8" spans="3:11" x14ac:dyDescent="0.3">
      <c r="C8" t="s">
        <v>91</v>
      </c>
      <c r="D8" t="s">
        <v>98</v>
      </c>
    </row>
    <row r="14" spans="3:11" x14ac:dyDescent="0.3">
      <c r="G14" s="4"/>
    </row>
    <row r="15" spans="3:11" x14ac:dyDescent="0.3">
      <c r="G15" s="4"/>
    </row>
    <row r="16" spans="3:11" x14ac:dyDescent="0.3">
      <c r="G16" s="4"/>
    </row>
    <row r="17" spans="1:18" x14ac:dyDescent="0.3">
      <c r="G17" s="4"/>
    </row>
    <row r="18" spans="1:18" x14ac:dyDescent="0.3">
      <c r="G18" s="4"/>
    </row>
    <row r="19" spans="1:18" x14ac:dyDescent="0.3">
      <c r="G19" s="4"/>
    </row>
    <row r="20" spans="1:18" x14ac:dyDescent="0.3">
      <c r="G20" s="4"/>
    </row>
    <row r="21" spans="1:18" x14ac:dyDescent="0.3">
      <c r="A21" t="s">
        <v>94</v>
      </c>
      <c r="B21" s="5" t="s">
        <v>7</v>
      </c>
      <c r="C21" s="8" t="s">
        <v>89</v>
      </c>
      <c r="D21" s="9" t="s">
        <v>97</v>
      </c>
      <c r="E21" s="8" t="s">
        <v>90</v>
      </c>
      <c r="F21" s="8" t="s">
        <v>91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 x14ac:dyDescent="0.3">
      <c r="B22" s="6" t="s">
        <v>0</v>
      </c>
      <c r="C22" s="8"/>
      <c r="D22" s="9"/>
      <c r="E22" s="8"/>
      <c r="F22" s="8"/>
      <c r="G22" s="9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 x14ac:dyDescent="0.3">
      <c r="B23" s="7">
        <v>125</v>
      </c>
      <c r="C23" s="8">
        <v>0.25</v>
      </c>
      <c r="D23" s="9">
        <v>0.73</v>
      </c>
      <c r="E23" s="8">
        <v>0.6</v>
      </c>
      <c r="F23" s="8">
        <v>0.6</v>
      </c>
      <c r="G23" s="9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x14ac:dyDescent="0.3">
      <c r="B24" s="7">
        <v>250</v>
      </c>
      <c r="C24" s="8">
        <v>0.75</v>
      </c>
      <c r="D24" s="9">
        <v>0.91</v>
      </c>
      <c r="E24" s="8">
        <v>1</v>
      </c>
      <c r="F24" s="8">
        <v>0.85</v>
      </c>
      <c r="G24" s="9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</row>
    <row r="25" spans="1:18" x14ac:dyDescent="0.3">
      <c r="B25" s="7">
        <v>500</v>
      </c>
      <c r="C25" s="8">
        <v>0.95</v>
      </c>
      <c r="D25" s="9">
        <v>0.97</v>
      </c>
      <c r="E25" s="8">
        <v>0.85</v>
      </c>
      <c r="F25" s="8">
        <v>0.65</v>
      </c>
      <c r="G25" s="9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6" spans="1:18" x14ac:dyDescent="0.3">
      <c r="B26" s="7">
        <v>1000</v>
      </c>
      <c r="C26" s="8">
        <v>0.55000000000000004</v>
      </c>
      <c r="D26" s="9">
        <v>1.04</v>
      </c>
      <c r="E26" s="8">
        <v>0.75</v>
      </c>
      <c r="F26" s="8">
        <v>0.55000000000000004</v>
      </c>
      <c r="G26" s="9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 x14ac:dyDescent="0.3">
      <c r="B27" s="7">
        <v>2000</v>
      </c>
      <c r="C27" s="8">
        <v>0.4</v>
      </c>
      <c r="D27" s="9">
        <v>0.84</v>
      </c>
      <c r="E27" s="8">
        <v>0.6</v>
      </c>
      <c r="F27" s="8">
        <v>0.45</v>
      </c>
      <c r="G27" s="9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x14ac:dyDescent="0.3">
      <c r="B28" s="7">
        <v>4000</v>
      </c>
      <c r="C28" s="8">
        <v>0.4</v>
      </c>
      <c r="D28" s="9">
        <v>0.66</v>
      </c>
      <c r="E28" s="8">
        <v>0.6</v>
      </c>
      <c r="F28" s="8">
        <v>0.45</v>
      </c>
      <c r="G28" s="9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30" spans="1:18" x14ac:dyDescent="0.3">
      <c r="A30" t="s">
        <v>87</v>
      </c>
      <c r="B30" s="5" t="s">
        <v>7</v>
      </c>
      <c r="C30" s="8" t="s">
        <v>92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 x14ac:dyDescent="0.3">
      <c r="B31" s="6" t="s">
        <v>0</v>
      </c>
      <c r="C31" s="8"/>
      <c r="D31" s="8"/>
      <c r="E31" s="8"/>
      <c r="F31" s="8"/>
      <c r="G31" s="9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x14ac:dyDescent="0.3">
      <c r="B32" s="7">
        <v>125</v>
      </c>
      <c r="C32" s="8">
        <v>0.85</v>
      </c>
      <c r="D32" s="8"/>
      <c r="E32" s="8"/>
      <c r="F32" s="8"/>
      <c r="G32" s="9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2:18" x14ac:dyDescent="0.3">
      <c r="B33" s="7">
        <v>250</v>
      </c>
      <c r="C33" s="8">
        <v>1.3</v>
      </c>
      <c r="D33" s="8"/>
      <c r="E33" s="8"/>
      <c r="F33" s="8"/>
      <c r="G33" s="9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2:18" x14ac:dyDescent="0.3">
      <c r="B34" s="7">
        <v>500</v>
      </c>
      <c r="C34" s="8">
        <v>0.85</v>
      </c>
      <c r="D34" s="8"/>
      <c r="E34" s="8"/>
      <c r="F34" s="8"/>
      <c r="G34" s="9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2:18" x14ac:dyDescent="0.3">
      <c r="B35" s="7">
        <v>1000</v>
      </c>
      <c r="C35" s="8">
        <v>0.65</v>
      </c>
      <c r="D35" s="8"/>
      <c r="E35" s="8"/>
      <c r="F35" s="8"/>
      <c r="G35" s="9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2:18" x14ac:dyDescent="0.3">
      <c r="B36" s="7">
        <v>2000</v>
      </c>
      <c r="C36" s="8">
        <v>0.4</v>
      </c>
      <c r="D36" s="8"/>
      <c r="E36" s="8"/>
      <c r="F36" s="8"/>
      <c r="G36" s="9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2:18" x14ac:dyDescent="0.3">
      <c r="B37" s="7">
        <v>4000</v>
      </c>
      <c r="C37" s="8">
        <v>0.35</v>
      </c>
      <c r="D37" s="8"/>
      <c r="E37" s="8"/>
      <c r="F37" s="8"/>
      <c r="G37" s="9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7"/>
  <sheetViews>
    <sheetView workbookViewId="0">
      <selection activeCell="D47" sqref="D47"/>
    </sheetView>
  </sheetViews>
  <sheetFormatPr baseColWidth="10" defaultRowHeight="15.6" x14ac:dyDescent="0.3"/>
  <cols>
    <col min="3" max="3" width="36.296875" customWidth="1"/>
  </cols>
  <sheetData>
    <row r="3" spans="1:10" x14ac:dyDescent="0.3">
      <c r="C3" t="s">
        <v>26</v>
      </c>
      <c r="E3" t="s">
        <v>51</v>
      </c>
      <c r="G3" t="s">
        <v>81</v>
      </c>
      <c r="I3" t="s">
        <v>82</v>
      </c>
    </row>
    <row r="4" spans="1:10" x14ac:dyDescent="0.3">
      <c r="C4" t="s">
        <v>27</v>
      </c>
      <c r="E4">
        <v>22</v>
      </c>
      <c r="G4">
        <f>IF(E4=2,1,IF(E4=3,1,IF(E4=4,3,IF(E4=5,3,IF(E4=6,3,IF(E4=7,3,IF(E4=8,3,IF(E4=9,3,IF(E4=10,3,IF(E4=11,1,IF(E4=12,1,IF(E4=13,1,IF(E4=14,1,IF(E4=15,3,IF(E4=16,3,IF(E4=17,2,IF(E4=18,2,IF(E4=19,1,IF(E4=20,1,IF(E4=21,4,IF(E4=22,4,IF(E4=23,5,IF(E4=24,5,0)))))))))))))))))))))))</f>
        <v>4</v>
      </c>
      <c r="I4" t="s">
        <v>83</v>
      </c>
      <c r="J4">
        <f>Rechner!B9*Rechner!B10</f>
        <v>1000</v>
      </c>
    </row>
    <row r="5" spans="1:10" x14ac:dyDescent="0.3">
      <c r="A5">
        <v>2</v>
      </c>
      <c r="B5">
        <v>1</v>
      </c>
      <c r="C5" t="s">
        <v>49</v>
      </c>
      <c r="I5" t="s">
        <v>84</v>
      </c>
      <c r="J5">
        <f>Rechner!B9*Rechner!B10</f>
        <v>1000</v>
      </c>
    </row>
    <row r="6" spans="1:10" x14ac:dyDescent="0.3">
      <c r="B6">
        <v>1</v>
      </c>
      <c r="C6" t="s">
        <v>50</v>
      </c>
      <c r="I6" t="s">
        <v>85</v>
      </c>
      <c r="J6">
        <f>Rechner!B8*Rechner!B9</f>
        <v>15</v>
      </c>
    </row>
    <row r="7" spans="1:10" x14ac:dyDescent="0.3">
      <c r="B7">
        <v>3</v>
      </c>
      <c r="C7" t="s">
        <v>38</v>
      </c>
      <c r="I7" t="s">
        <v>85</v>
      </c>
      <c r="J7">
        <f>Rechner!B8*Rechner!B10</f>
        <v>600</v>
      </c>
    </row>
    <row r="8" spans="1:10" x14ac:dyDescent="0.3">
      <c r="A8">
        <v>5</v>
      </c>
      <c r="B8">
        <v>3</v>
      </c>
      <c r="C8" t="s">
        <v>39</v>
      </c>
      <c r="I8" t="s">
        <v>86</v>
      </c>
      <c r="J8">
        <f>J6+J7</f>
        <v>615</v>
      </c>
    </row>
    <row r="9" spans="1:10" x14ac:dyDescent="0.3">
      <c r="B9">
        <v>3</v>
      </c>
      <c r="C9" t="s">
        <v>40</v>
      </c>
    </row>
    <row r="10" spans="1:10" x14ac:dyDescent="0.3">
      <c r="B10">
        <v>3</v>
      </c>
      <c r="C10" t="s">
        <v>41</v>
      </c>
    </row>
    <row r="11" spans="1:10" x14ac:dyDescent="0.3">
      <c r="B11">
        <v>3</v>
      </c>
      <c r="C11" t="s">
        <v>42</v>
      </c>
    </row>
    <row r="12" spans="1:10" x14ac:dyDescent="0.3">
      <c r="B12">
        <v>3</v>
      </c>
      <c r="C12" t="s">
        <v>43</v>
      </c>
    </row>
    <row r="13" spans="1:10" x14ac:dyDescent="0.3">
      <c r="A13">
        <v>10</v>
      </c>
      <c r="B13">
        <v>3</v>
      </c>
      <c r="C13" t="s">
        <v>44</v>
      </c>
    </row>
    <row r="14" spans="1:10" x14ac:dyDescent="0.3">
      <c r="B14">
        <v>1</v>
      </c>
      <c r="C14" t="s">
        <v>30</v>
      </c>
    </row>
    <row r="15" spans="1:10" x14ac:dyDescent="0.3">
      <c r="B15">
        <v>1</v>
      </c>
      <c r="C15" t="s">
        <v>31</v>
      </c>
    </row>
    <row r="16" spans="1:10" x14ac:dyDescent="0.3">
      <c r="B16">
        <v>1</v>
      </c>
      <c r="C16" t="s">
        <v>32</v>
      </c>
    </row>
    <row r="17" spans="1:3" x14ac:dyDescent="0.3">
      <c r="B17">
        <v>1</v>
      </c>
      <c r="C17" t="s">
        <v>33</v>
      </c>
    </row>
    <row r="18" spans="1:3" x14ac:dyDescent="0.3">
      <c r="A18">
        <v>15</v>
      </c>
      <c r="B18">
        <v>3</v>
      </c>
      <c r="C18" t="s">
        <v>37</v>
      </c>
    </row>
    <row r="19" spans="1:3" x14ac:dyDescent="0.3">
      <c r="B19">
        <v>3</v>
      </c>
      <c r="C19" t="s">
        <v>28</v>
      </c>
    </row>
    <row r="20" spans="1:3" x14ac:dyDescent="0.3">
      <c r="B20">
        <v>2</v>
      </c>
      <c r="C20" t="s">
        <v>29</v>
      </c>
    </row>
    <row r="21" spans="1:3" x14ac:dyDescent="0.3">
      <c r="B21">
        <v>2</v>
      </c>
      <c r="C21" t="s">
        <v>34</v>
      </c>
    </row>
    <row r="22" spans="1:3" x14ac:dyDescent="0.3">
      <c r="B22">
        <v>1</v>
      </c>
      <c r="C22" t="s">
        <v>35</v>
      </c>
    </row>
    <row r="23" spans="1:3" x14ac:dyDescent="0.3">
      <c r="A23">
        <v>20</v>
      </c>
      <c r="B23">
        <v>1</v>
      </c>
      <c r="C23" t="s">
        <v>36</v>
      </c>
    </row>
    <row r="24" spans="1:3" x14ac:dyDescent="0.3">
      <c r="B24">
        <v>4</v>
      </c>
      <c r="C24" t="s">
        <v>45</v>
      </c>
    </row>
    <row r="25" spans="1:3" x14ac:dyDescent="0.3">
      <c r="B25">
        <v>4</v>
      </c>
      <c r="C25" t="s">
        <v>46</v>
      </c>
    </row>
    <row r="26" spans="1:3" x14ac:dyDescent="0.3">
      <c r="B26">
        <v>5</v>
      </c>
      <c r="C26" t="s">
        <v>47</v>
      </c>
    </row>
    <row r="27" spans="1:3" x14ac:dyDescent="0.3">
      <c r="B27">
        <v>5</v>
      </c>
      <c r="C27" t="s">
        <v>48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2"/>
  <sheetViews>
    <sheetView workbookViewId="0">
      <selection activeCell="E7" sqref="E7"/>
    </sheetView>
  </sheetViews>
  <sheetFormatPr baseColWidth="10" defaultRowHeight="15.6" x14ac:dyDescent="0.3"/>
  <sheetData>
    <row r="4" spans="2:8" x14ac:dyDescent="0.3">
      <c r="B4" t="s">
        <v>80</v>
      </c>
    </row>
    <row r="5" spans="2:8" x14ac:dyDescent="0.3">
      <c r="B5" t="s">
        <v>53</v>
      </c>
      <c r="D5" t="s">
        <v>75</v>
      </c>
      <c r="E5" t="s">
        <v>76</v>
      </c>
      <c r="F5" t="s">
        <v>77</v>
      </c>
      <c r="G5" t="s">
        <v>78</v>
      </c>
      <c r="H5" t="s">
        <v>79</v>
      </c>
    </row>
    <row r="7" spans="2:8" x14ac:dyDescent="0.3">
      <c r="B7">
        <v>125</v>
      </c>
      <c r="D7">
        <f>0.37*LOG10(Rechner!$B$12)-0.14</f>
        <v>1.1465348642462749</v>
      </c>
      <c r="E7">
        <f>0.45*LOG10(Rechner!$B$12)+0.07</f>
        <v>1.6347045646238483</v>
      </c>
      <c r="F7">
        <f>0.32*LOG10(Rechner!$B$12)-0.17</f>
        <v>0.94267880151029193</v>
      </c>
      <c r="G7">
        <f>1.27*LOG10(Rechner!$B$12)-2.49</f>
        <v>1.9259439934939717</v>
      </c>
      <c r="H7">
        <f>0.95*LOG10(Rechner!$B$12)-1.74</f>
        <v>1.5632651919836793</v>
      </c>
    </row>
    <row r="8" spans="2:8" x14ac:dyDescent="0.3">
      <c r="B8">
        <v>250</v>
      </c>
      <c r="D8">
        <f>0.37*LOG10(Rechner!$B$12)-0.14</f>
        <v>1.1465348642462749</v>
      </c>
      <c r="E8">
        <f>0.45*LOG10(Rechner!$B$12)+0.07</f>
        <v>1.6347045646238483</v>
      </c>
      <c r="F8">
        <f>0.32*LOG10(Rechner!$B$12)-0.17</f>
        <v>0.94267880151029193</v>
      </c>
      <c r="G8">
        <f>1.27*LOG10(Rechner!$B$12)-2.49</f>
        <v>1.9259439934939717</v>
      </c>
      <c r="H8">
        <f>0.95*LOG10(Rechner!$B$12)-1.74</f>
        <v>1.5632651919836793</v>
      </c>
    </row>
    <row r="9" spans="2:8" x14ac:dyDescent="0.3">
      <c r="B9">
        <v>500</v>
      </c>
      <c r="D9">
        <f>0.37*LOG10(Rechner!$B$12)-0.14</f>
        <v>1.1465348642462749</v>
      </c>
      <c r="E9">
        <f>0.45*LOG10(Rechner!$B$12)+0.07</f>
        <v>1.6347045646238483</v>
      </c>
      <c r="F9">
        <f>0.32*LOG10(Rechner!$B$12)-0.17</f>
        <v>0.94267880151029193</v>
      </c>
      <c r="G9">
        <f>1.27*LOG10(Rechner!$B$12)-2.49</f>
        <v>1.9259439934939717</v>
      </c>
      <c r="H9">
        <f>0.95*LOG10(Rechner!$B$12)-1.74</f>
        <v>1.5632651919836793</v>
      </c>
    </row>
    <row r="10" spans="2:8" x14ac:dyDescent="0.3">
      <c r="B10">
        <v>1000</v>
      </c>
      <c r="D10">
        <f>0.37*LOG10(Rechner!$B$12)-0.14</f>
        <v>1.1465348642462749</v>
      </c>
      <c r="E10">
        <f>0.45*LOG10(Rechner!$B$12)+0.07</f>
        <v>1.6347045646238483</v>
      </c>
      <c r="F10">
        <f>0.32*LOG10(Rechner!$B$12)-0.17</f>
        <v>0.94267880151029193</v>
      </c>
      <c r="G10">
        <f>1.27*LOG10(Rechner!$B$12)-2.49</f>
        <v>1.9259439934939717</v>
      </c>
      <c r="H10">
        <f>0.95*LOG10(Rechner!$B$12)-1.74</f>
        <v>1.5632651919836793</v>
      </c>
    </row>
    <row r="11" spans="2:8" x14ac:dyDescent="0.3">
      <c r="B11">
        <v>2000</v>
      </c>
      <c r="D11">
        <f>0.37*LOG10(Rechner!$B$12)-0.14</f>
        <v>1.1465348642462749</v>
      </c>
      <c r="E11">
        <f>0.45*LOG10(Rechner!$B$12)+0.07</f>
        <v>1.6347045646238483</v>
      </c>
      <c r="F11">
        <f>0.32*LOG10(Rechner!$B$12)-0.17</f>
        <v>0.94267880151029193</v>
      </c>
      <c r="G11">
        <f>1.27*LOG10(Rechner!$B$12)-2.49</f>
        <v>1.9259439934939717</v>
      </c>
      <c r="H11">
        <f>0.95*LOG10(Rechner!$B$12)-1.74</f>
        <v>1.5632651919836793</v>
      </c>
    </row>
    <row r="12" spans="2:8" x14ac:dyDescent="0.3">
      <c r="B12">
        <v>4000</v>
      </c>
      <c r="D12">
        <f>0.37*LOG10(Rechner!$B$12)-0.14</f>
        <v>1.1465348642462749</v>
      </c>
      <c r="E12">
        <f>0.45*LOG10(Rechner!$B$12)+0.07</f>
        <v>1.6347045646238483</v>
      </c>
      <c r="F12">
        <f>0.32*LOG10(Rechner!$B$12)-0.17</f>
        <v>0.94267880151029193</v>
      </c>
      <c r="G12">
        <f>1.27*LOG10(Rechner!$B$12)-2.49</f>
        <v>1.9259439934939717</v>
      </c>
      <c r="H12">
        <f>0.95*LOG10(Rechner!$B$12)-1.74</f>
        <v>1.5632651919836793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AA31"/>
  <sheetViews>
    <sheetView topLeftCell="D12" workbookViewId="0">
      <selection activeCell="D34" sqref="D34"/>
    </sheetView>
  </sheetViews>
  <sheetFormatPr baseColWidth="10" defaultRowHeight="15.6" x14ac:dyDescent="0.3"/>
  <sheetData>
    <row r="3" spans="4:17" ht="18" x14ac:dyDescent="0.4">
      <c r="D3" t="s">
        <v>52</v>
      </c>
      <c r="E3" t="s">
        <v>74</v>
      </c>
    </row>
    <row r="4" spans="4:17" ht="78.599999999999994" x14ac:dyDescent="0.3">
      <c r="D4" t="s">
        <v>53</v>
      </c>
      <c r="E4" t="s">
        <v>54</v>
      </c>
      <c r="F4" t="s">
        <v>55</v>
      </c>
      <c r="G4" s="10" t="s">
        <v>56</v>
      </c>
      <c r="H4" s="10" t="s">
        <v>57</v>
      </c>
      <c r="I4" s="10" t="s">
        <v>58</v>
      </c>
      <c r="J4" s="10" t="s">
        <v>59</v>
      </c>
      <c r="K4" s="10" t="s">
        <v>60</v>
      </c>
      <c r="L4" s="10" t="s">
        <v>61</v>
      </c>
      <c r="M4" s="10" t="s">
        <v>62</v>
      </c>
      <c r="N4" s="10" t="s">
        <v>63</v>
      </c>
      <c r="O4" s="10" t="s">
        <v>64</v>
      </c>
      <c r="P4" s="10" t="s">
        <v>65</v>
      </c>
      <c r="Q4" s="10" t="s">
        <v>66</v>
      </c>
    </row>
    <row r="5" spans="4:17" x14ac:dyDescent="0.3">
      <c r="D5">
        <v>125</v>
      </c>
      <c r="E5">
        <v>0.1</v>
      </c>
      <c r="F5">
        <v>0.28000000000000003</v>
      </c>
      <c r="G5">
        <v>0.02</v>
      </c>
      <c r="H5">
        <v>0.02</v>
      </c>
      <c r="I5">
        <v>0.01</v>
      </c>
      <c r="J5">
        <v>0.15</v>
      </c>
      <c r="K5">
        <v>0.4</v>
      </c>
      <c r="L5">
        <v>0.1</v>
      </c>
      <c r="M5">
        <v>0.12</v>
      </c>
      <c r="N5">
        <v>0.03</v>
      </c>
      <c r="O5">
        <v>0.05</v>
      </c>
      <c r="P5">
        <v>0</v>
      </c>
      <c r="Q5">
        <v>0.02</v>
      </c>
    </row>
    <row r="6" spans="4:17" x14ac:dyDescent="0.3">
      <c r="D6">
        <v>250</v>
      </c>
      <c r="E6">
        <v>0.08</v>
      </c>
      <c r="F6">
        <v>0.2</v>
      </c>
      <c r="G6">
        <v>0.04</v>
      </c>
      <c r="H6">
        <v>0.03</v>
      </c>
      <c r="I6">
        <v>0.01</v>
      </c>
      <c r="J6">
        <v>7.0000000000000007E-2</v>
      </c>
      <c r="K6">
        <v>0.4</v>
      </c>
      <c r="L6">
        <v>0.1</v>
      </c>
      <c r="M6">
        <v>0.18</v>
      </c>
      <c r="N6">
        <v>0.13</v>
      </c>
      <c r="O6">
        <v>0.33</v>
      </c>
      <c r="P6">
        <v>0.14000000000000001</v>
      </c>
      <c r="Q6">
        <v>0.02</v>
      </c>
    </row>
    <row r="7" spans="4:17" x14ac:dyDescent="0.3">
      <c r="D7">
        <v>500</v>
      </c>
      <c r="E7">
        <v>0.06</v>
      </c>
      <c r="F7">
        <v>0.1</v>
      </c>
      <c r="G7">
        <v>0.06</v>
      </c>
      <c r="H7">
        <v>0.04</v>
      </c>
      <c r="I7">
        <v>0.02</v>
      </c>
      <c r="J7">
        <v>7.0000000000000007E-2</v>
      </c>
      <c r="K7">
        <v>0.6</v>
      </c>
      <c r="L7">
        <v>0.2</v>
      </c>
      <c r="M7">
        <v>0.35</v>
      </c>
      <c r="N7">
        <v>0.43</v>
      </c>
      <c r="O7">
        <v>0.43</v>
      </c>
      <c r="P7">
        <v>0.17</v>
      </c>
      <c r="Q7">
        <v>0.01</v>
      </c>
    </row>
    <row r="8" spans="4:17" x14ac:dyDescent="0.3">
      <c r="D8">
        <v>1000</v>
      </c>
      <c r="E8">
        <v>0.05</v>
      </c>
      <c r="F8">
        <v>0.06</v>
      </c>
      <c r="G8">
        <v>0.2</v>
      </c>
      <c r="H8">
        <v>0.05</v>
      </c>
      <c r="I8">
        <v>0.02</v>
      </c>
      <c r="J8">
        <v>0.06</v>
      </c>
      <c r="K8">
        <v>0.7</v>
      </c>
      <c r="L8">
        <v>0.3</v>
      </c>
      <c r="M8">
        <v>0.56000000000000005</v>
      </c>
      <c r="N8">
        <v>0.7</v>
      </c>
      <c r="O8">
        <v>0.32</v>
      </c>
      <c r="P8">
        <v>0.2</v>
      </c>
      <c r="Q8">
        <v>0.03</v>
      </c>
    </row>
    <row r="9" spans="4:17" x14ac:dyDescent="0.3">
      <c r="D9">
        <v>2000</v>
      </c>
      <c r="E9">
        <v>0.05</v>
      </c>
      <c r="F9">
        <v>0.03</v>
      </c>
      <c r="G9">
        <v>0.3</v>
      </c>
      <c r="H9">
        <v>7.0000000000000007E-2</v>
      </c>
      <c r="I9">
        <v>0.03</v>
      </c>
      <c r="J9">
        <v>0.06</v>
      </c>
      <c r="K9">
        <v>0.8</v>
      </c>
      <c r="L9">
        <v>0.5</v>
      </c>
      <c r="M9">
        <v>0.68</v>
      </c>
      <c r="N9">
        <v>0.86</v>
      </c>
      <c r="O9">
        <v>0.38</v>
      </c>
      <c r="P9">
        <v>0.3</v>
      </c>
      <c r="Q9">
        <v>0.05</v>
      </c>
    </row>
    <row r="10" spans="4:17" x14ac:dyDescent="0.3">
      <c r="D10">
        <v>4000</v>
      </c>
      <c r="E10">
        <v>0.05</v>
      </c>
      <c r="F10">
        <v>0.02</v>
      </c>
      <c r="G10">
        <v>0.35</v>
      </c>
      <c r="H10">
        <v>0.08</v>
      </c>
      <c r="I10">
        <v>0.03</v>
      </c>
      <c r="J10">
        <v>0.06</v>
      </c>
      <c r="K10">
        <v>0.8</v>
      </c>
      <c r="L10">
        <v>0.6</v>
      </c>
      <c r="M10">
        <v>0.74</v>
      </c>
      <c r="N10">
        <v>0.99</v>
      </c>
      <c r="O10">
        <v>0.37</v>
      </c>
      <c r="P10">
        <v>0.23</v>
      </c>
      <c r="Q10">
        <v>0</v>
      </c>
    </row>
    <row r="13" spans="4:17" x14ac:dyDescent="0.3">
      <c r="D13" t="s">
        <v>52</v>
      </c>
      <c r="E13" t="s">
        <v>67</v>
      </c>
    </row>
    <row r="14" spans="4:17" x14ac:dyDescent="0.3">
      <c r="D14" t="s">
        <v>53</v>
      </c>
    </row>
    <row r="15" spans="4:17" x14ac:dyDescent="0.3">
      <c r="D15">
        <v>125</v>
      </c>
      <c r="E15">
        <f>E5*Rechner!$B$16*0.85*2</f>
        <v>1.36</v>
      </c>
      <c r="F15">
        <f>F5*Rechner!$B$14</f>
        <v>0.84000000000000008</v>
      </c>
      <c r="G15">
        <f>G5*Rechner!$B$13</f>
        <v>0.04</v>
      </c>
      <c r="H15">
        <f>H5*('Raum Auswahl'!$J$8-Rechner!$B$16*0.85*2-Rechner!$B$14+'Raum Auswahl'!$J$4)</f>
        <v>31.968000000000004</v>
      </c>
      <c r="I15">
        <f>I5*('Raum Auswahl'!$J$8-Rechner!$B$16*0.85*2-Rechner!$B$14+'Raum Auswahl'!$J$4+'Raum Auswahl'!$J$5-Rechner!$B$16*0.85*2-Rechner!$B$14)</f>
        <v>25.818000000000001</v>
      </c>
      <c r="J15">
        <f>J5*('Raum Auswahl'!$J$5-Rechner!$B$13)</f>
        <v>149.69999999999999</v>
      </c>
      <c r="K15">
        <f>K5*'Raum Auswahl'!$J$6/2</f>
        <v>3</v>
      </c>
      <c r="L15">
        <f>L5*'Raum Auswahl'!$J$6/2</f>
        <v>0.75</v>
      </c>
      <c r="M15">
        <f>M5*Rechner!$B$18</f>
        <v>0.12</v>
      </c>
      <c r="N15">
        <f>N5*Rechner!$B$18</f>
        <v>0.03</v>
      </c>
      <c r="O15">
        <f>O5*Rechner!$B$18</f>
        <v>0.05</v>
      </c>
      <c r="P15">
        <f>P5*Rechner!$B$18</f>
        <v>0</v>
      </c>
      <c r="Q15">
        <f>Q5*'Raum Auswahl'!$J$5</f>
        <v>20</v>
      </c>
    </row>
    <row r="16" spans="4:17" x14ac:dyDescent="0.3">
      <c r="D16">
        <v>250</v>
      </c>
      <c r="E16">
        <f>E6*Rechner!$B$16*0.85*2</f>
        <v>1.0880000000000001</v>
      </c>
      <c r="F16">
        <f>F6*Rechner!$B$14</f>
        <v>0.60000000000000009</v>
      </c>
      <c r="G16">
        <f>G6*Rechner!$B$13</f>
        <v>0.08</v>
      </c>
      <c r="H16">
        <f>H6*('Raum Auswahl'!$J$8-Rechner!$B$16*0.85*2-Rechner!$B$14+'Raum Auswahl'!$J$4)</f>
        <v>47.951999999999998</v>
      </c>
      <c r="I16">
        <f>I6*('Raum Auswahl'!$J$8-Rechner!$B$16*0.85*2-Rechner!$B$14+'Raum Auswahl'!$J$4+'Raum Auswahl'!$J$5-Rechner!$B$16*0.85*2-Rechner!$B$14)</f>
        <v>25.818000000000001</v>
      </c>
      <c r="J16">
        <f>J6*('Raum Auswahl'!$J$5-Rechner!$B$13)</f>
        <v>69.860000000000014</v>
      </c>
      <c r="K16">
        <f>K6*'Raum Auswahl'!$J$6/2</f>
        <v>3</v>
      </c>
      <c r="L16">
        <f>L6*'Raum Auswahl'!$J$6/2</f>
        <v>0.75</v>
      </c>
      <c r="M16">
        <f>M6*Rechner!$B$18</f>
        <v>0.18</v>
      </c>
      <c r="N16">
        <f>N6*Rechner!$B$18</f>
        <v>0.13</v>
      </c>
      <c r="O16">
        <f>O6*Rechner!$B$18</f>
        <v>0.33</v>
      </c>
      <c r="P16">
        <f>P6*Rechner!$B$18</f>
        <v>0.14000000000000001</v>
      </c>
      <c r="Q16">
        <f>Q6*'Raum Auswahl'!$J$5</f>
        <v>20</v>
      </c>
    </row>
    <row r="17" spans="4:27" x14ac:dyDescent="0.3">
      <c r="D17">
        <v>500</v>
      </c>
      <c r="E17">
        <f>E7*Rechner!$B$16*0.85*2</f>
        <v>0.81599999999999995</v>
      </c>
      <c r="F17">
        <f>F7*Rechner!$B$14</f>
        <v>0.30000000000000004</v>
      </c>
      <c r="G17">
        <f>G7*Rechner!$B$13</f>
        <v>0.12</v>
      </c>
      <c r="H17">
        <f>H7*('Raum Auswahl'!$J$8-Rechner!$B$16*0.85*2-Rechner!$B$14+'Raum Auswahl'!$J$4)</f>
        <v>63.936000000000007</v>
      </c>
      <c r="I17">
        <f>I7*('Raum Auswahl'!$J$8-Rechner!$B$16*0.85*2-Rechner!$B$14+'Raum Auswahl'!$J$4+'Raum Auswahl'!$J$5-Rechner!$B$16*0.85*2-Rechner!$B$14)</f>
        <v>51.636000000000003</v>
      </c>
      <c r="J17">
        <f>J7*('Raum Auswahl'!$J$5-Rechner!$B$13)</f>
        <v>69.860000000000014</v>
      </c>
      <c r="K17">
        <f>K7*'Raum Auswahl'!$J$6/2</f>
        <v>4.5</v>
      </c>
      <c r="L17">
        <f>L7*'Raum Auswahl'!$J$6/2</f>
        <v>1.5</v>
      </c>
      <c r="M17">
        <f>M7*Rechner!$B$18</f>
        <v>0.35</v>
      </c>
      <c r="N17">
        <f>N7*Rechner!$B$18</f>
        <v>0.43</v>
      </c>
      <c r="O17">
        <f>O7*Rechner!$B$18</f>
        <v>0.43</v>
      </c>
      <c r="P17">
        <f>P7*Rechner!$B$18</f>
        <v>0.17</v>
      </c>
      <c r="Q17">
        <f>Q7*'Raum Auswahl'!$J$5</f>
        <v>10</v>
      </c>
    </row>
    <row r="18" spans="4:27" x14ac:dyDescent="0.3">
      <c r="D18">
        <v>1000</v>
      </c>
      <c r="E18">
        <f>E8*Rechner!$B$16*0.85*2</f>
        <v>0.68</v>
      </c>
      <c r="F18">
        <f>F8*Rechner!$B$14</f>
        <v>0.18</v>
      </c>
      <c r="G18">
        <f>G8*Rechner!$B$13</f>
        <v>0.4</v>
      </c>
      <c r="H18">
        <f>H8*('Raum Auswahl'!$J$8-Rechner!$B$16*0.85*2-Rechner!$B$14+'Raum Auswahl'!$J$4)</f>
        <v>79.920000000000016</v>
      </c>
      <c r="I18">
        <f>I8*('Raum Auswahl'!$J$8-Rechner!$B$16*0.85*2-Rechner!$B$14+'Raum Auswahl'!$J$4+'Raum Auswahl'!$J$5-Rechner!$B$16*0.85*2-Rechner!$B$14)</f>
        <v>51.636000000000003</v>
      </c>
      <c r="J18">
        <f>J8*('Raum Auswahl'!$J$5-Rechner!$B$13)</f>
        <v>59.879999999999995</v>
      </c>
      <c r="K18">
        <f>K8*'Raum Auswahl'!$J$6/2</f>
        <v>5.25</v>
      </c>
      <c r="L18">
        <f>L8*'Raum Auswahl'!$J$6/2</f>
        <v>2.25</v>
      </c>
      <c r="M18">
        <f>M8*Rechner!$B$18</f>
        <v>0.56000000000000005</v>
      </c>
      <c r="N18">
        <f>N8*Rechner!$B$18</f>
        <v>0.7</v>
      </c>
      <c r="O18">
        <f>O8*Rechner!$B$18</f>
        <v>0.32</v>
      </c>
      <c r="P18">
        <f>P8*Rechner!$B$18</f>
        <v>0.2</v>
      </c>
      <c r="Q18">
        <f>Q8*'Raum Auswahl'!$J$5</f>
        <v>30</v>
      </c>
    </row>
    <row r="19" spans="4:27" x14ac:dyDescent="0.3">
      <c r="D19">
        <v>2000</v>
      </c>
      <c r="E19">
        <f>E9*Rechner!$B$16*0.85*2</f>
        <v>0.68</v>
      </c>
      <c r="F19">
        <f>F9*Rechner!$B$14</f>
        <v>0.09</v>
      </c>
      <c r="G19">
        <f>G9*Rechner!$B$13</f>
        <v>0.6</v>
      </c>
      <c r="H19">
        <f>H9*('Raum Auswahl'!$J$8-Rechner!$B$16*0.85*2-Rechner!$B$14+'Raum Auswahl'!$J$4)</f>
        <v>111.88800000000002</v>
      </c>
      <c r="I19">
        <f>I9*('Raum Auswahl'!$J$8-Rechner!$B$16*0.85*2-Rechner!$B$14+'Raum Auswahl'!$J$4+'Raum Auswahl'!$J$5-Rechner!$B$16*0.85*2-Rechner!$B$14)</f>
        <v>77.454000000000008</v>
      </c>
      <c r="J19">
        <f>J9*('Raum Auswahl'!$J$5-Rechner!$B$13)</f>
        <v>59.879999999999995</v>
      </c>
      <c r="K19">
        <f>K9*'Raum Auswahl'!$J$6/2</f>
        <v>6</v>
      </c>
      <c r="L19">
        <f>L9*'Raum Auswahl'!$J$6/2</f>
        <v>3.75</v>
      </c>
      <c r="M19">
        <f>M9*Rechner!$B$18</f>
        <v>0.68</v>
      </c>
      <c r="N19">
        <f>N9*Rechner!$B$18</f>
        <v>0.86</v>
      </c>
      <c r="O19">
        <f>O9*Rechner!$B$18</f>
        <v>0.38</v>
      </c>
      <c r="P19">
        <f>P9*Rechner!$B$18</f>
        <v>0.3</v>
      </c>
      <c r="Q19">
        <f>Q9*'Raum Auswahl'!$J$5</f>
        <v>50</v>
      </c>
    </row>
    <row r="20" spans="4:27" x14ac:dyDescent="0.3">
      <c r="D20">
        <v>4000</v>
      </c>
      <c r="E20">
        <f>E10*Rechner!$B$16*0.85*2</f>
        <v>0.68</v>
      </c>
      <c r="F20">
        <f>F10*Rechner!$B$14</f>
        <v>0.06</v>
      </c>
      <c r="G20">
        <f>G10*Rechner!$B$13</f>
        <v>0.7</v>
      </c>
      <c r="H20">
        <f>H10*('Raum Auswahl'!$J$8-Rechner!$B$16*0.85*2-Rechner!$B$14+'Raum Auswahl'!$J$4)</f>
        <v>127.87200000000001</v>
      </c>
      <c r="I20">
        <f>I10*('Raum Auswahl'!$J$8-Rechner!$B$16*0.85*2-Rechner!$B$14+'Raum Auswahl'!$J$4+'Raum Auswahl'!$J$5-Rechner!$B$16*0.85*2-Rechner!$B$14)</f>
        <v>77.454000000000008</v>
      </c>
      <c r="J20">
        <f>J10*('Raum Auswahl'!$J$5-Rechner!$B$13)</f>
        <v>59.879999999999995</v>
      </c>
      <c r="K20">
        <f>K10*'Raum Auswahl'!$J$6/2</f>
        <v>6</v>
      </c>
      <c r="L20">
        <f>L10*'Raum Auswahl'!$J$6/2</f>
        <v>4.5</v>
      </c>
      <c r="M20">
        <f>M10*Rechner!$B$18</f>
        <v>0.74</v>
      </c>
      <c r="N20">
        <f>N10*Rechner!$B$18</f>
        <v>0.99</v>
      </c>
      <c r="O20">
        <f>O10*Rechner!$B$18</f>
        <v>0.37</v>
      </c>
      <c r="P20">
        <f>P10*Rechner!$B$18</f>
        <v>0.23</v>
      </c>
      <c r="Q20">
        <f>Q10*'Raum Auswahl'!$J$5</f>
        <v>0</v>
      </c>
    </row>
    <row r="24" spans="4:27" ht="62.4" x14ac:dyDescent="0.3">
      <c r="D24" s="10" t="s">
        <v>52</v>
      </c>
      <c r="E24" s="10" t="s">
        <v>49</v>
      </c>
      <c r="F24" s="10" t="s">
        <v>50</v>
      </c>
      <c r="G24" s="10" t="s">
        <v>68</v>
      </c>
      <c r="H24" s="10" t="s">
        <v>69</v>
      </c>
      <c r="I24" s="10" t="s">
        <v>40</v>
      </c>
      <c r="J24" s="10" t="s">
        <v>41</v>
      </c>
      <c r="K24" s="10" t="s">
        <v>42</v>
      </c>
      <c r="L24" s="10" t="s">
        <v>43</v>
      </c>
      <c r="M24" s="10" t="s">
        <v>44</v>
      </c>
      <c r="N24" s="10" t="s">
        <v>30</v>
      </c>
      <c r="O24" s="10" t="s">
        <v>31</v>
      </c>
      <c r="P24" s="10" t="s">
        <v>32</v>
      </c>
      <c r="Q24" s="10" t="s">
        <v>33</v>
      </c>
      <c r="R24" s="10" t="s">
        <v>37</v>
      </c>
      <c r="S24" s="10" t="s">
        <v>28</v>
      </c>
      <c r="T24" s="10" t="s">
        <v>29</v>
      </c>
      <c r="U24" s="10" t="s">
        <v>34</v>
      </c>
      <c r="V24" s="10" t="s">
        <v>35</v>
      </c>
      <c r="W24" s="10" t="s">
        <v>36</v>
      </c>
      <c r="X24" s="10" t="s">
        <v>70</v>
      </c>
      <c r="Y24" s="10" t="s">
        <v>71</v>
      </c>
      <c r="Z24" s="10" t="s">
        <v>72</v>
      </c>
      <c r="AA24" s="10" t="s">
        <v>73</v>
      </c>
    </row>
    <row r="26" spans="4:27" x14ac:dyDescent="0.3">
      <c r="D26">
        <v>125</v>
      </c>
      <c r="E26">
        <f>E15+F15+G15+H15+J15+M15</f>
        <v>184.02799999999999</v>
      </c>
      <c r="F26">
        <f>E15+F15+G15+H15+J15+M15</f>
        <v>184.02799999999999</v>
      </c>
      <c r="G26">
        <f>E15+F15+G15+H15+Q15+P15</f>
        <v>54.208000000000006</v>
      </c>
      <c r="H26">
        <f>F15+G15+H15+P15+Q15+E15</f>
        <v>54.208000000000006</v>
      </c>
      <c r="I26">
        <f>E15+F15+G15+H15+M15+Q15</f>
        <v>54.328000000000003</v>
      </c>
      <c r="J26">
        <f>E15+F15+G15+H15+M15+J15</f>
        <v>184.02799999999999</v>
      </c>
      <c r="K26">
        <f>E15+G15+F15+H15+J15+M15</f>
        <v>184.02799999999999</v>
      </c>
      <c r="L26">
        <f>E15+F15+G15+H15+M15+J15</f>
        <v>184.02799999999999</v>
      </c>
      <c r="M26">
        <f>E15+F15+G15+H15+J15+M15</f>
        <v>184.02799999999999</v>
      </c>
      <c r="N26">
        <f>F15+G15+H15+K15+E15+J15+M15</f>
        <v>187.02799999999999</v>
      </c>
      <c r="O26">
        <f>E15+F15+G15+H15+J15+M15</f>
        <v>184.02799999999999</v>
      </c>
      <c r="P26">
        <f>E15+F15+G15+H15+J15+M15+K15</f>
        <v>187.02799999999999</v>
      </c>
      <c r="Q26">
        <f>E15+F15+G15+H15+J15+M15</f>
        <v>184.02799999999999</v>
      </c>
      <c r="R26">
        <f>E15+F15+G15+H15+O15+Q15</f>
        <v>54.258000000000003</v>
      </c>
      <c r="S26">
        <f>E15+F15+G15+H15+N15+Q15</f>
        <v>54.238000000000007</v>
      </c>
      <c r="T26">
        <f>E15+F15+G15+H15+J15+K15+N15</f>
        <v>186.93799999999999</v>
      </c>
      <c r="U26">
        <f>E15+F15+G15+H15+J15+N15</f>
        <v>183.93799999999999</v>
      </c>
      <c r="V26">
        <f>E15+F15+H15+Q15+M15</f>
        <v>54.288000000000004</v>
      </c>
      <c r="W26">
        <f>E15+F15+M15+I15</f>
        <v>28.138000000000002</v>
      </c>
      <c r="X26">
        <f>E15+F15+M15+H15+Q15</f>
        <v>54.288000000000004</v>
      </c>
      <c r="Y26">
        <f>E15+F15+M15+I15</f>
        <v>28.138000000000002</v>
      </c>
      <c r="Z26">
        <f>E15+F15+M15+H15+Q15</f>
        <v>54.288000000000004</v>
      </c>
      <c r="AA26">
        <f>E15+F15+M15+I15</f>
        <v>28.138000000000002</v>
      </c>
    </row>
    <row r="27" spans="4:27" x14ac:dyDescent="0.3">
      <c r="D27">
        <v>250</v>
      </c>
      <c r="E27">
        <f t="shared" ref="E27:E31" si="0">E16+F16+G16+H16+J16+M16</f>
        <v>119.76000000000002</v>
      </c>
      <c r="F27">
        <f t="shared" ref="F27:F31" si="1">E16+F16+G16+H16+J16+M16</f>
        <v>119.76000000000002</v>
      </c>
      <c r="G27">
        <f t="shared" ref="G27:G31" si="2">E16+F16+G16+H16+Q16+P16</f>
        <v>69.86</v>
      </c>
      <c r="H27">
        <f t="shared" ref="H27:H31" si="3">F16+G16+H16+P16+Q16+E16</f>
        <v>69.859999999999985</v>
      </c>
      <c r="I27">
        <f t="shared" ref="I27:I31" si="4">E16+F16+G16+H16+M16+Q16</f>
        <v>69.900000000000006</v>
      </c>
      <c r="J27">
        <f t="shared" ref="J27:J31" si="5">E16+F16+G16+H16+M16+J16</f>
        <v>119.76000000000002</v>
      </c>
      <c r="K27">
        <f t="shared" ref="K27:K31" si="6">E16+G16+F16+H16+J16+M16</f>
        <v>119.76000000000002</v>
      </c>
      <c r="L27">
        <f t="shared" ref="L27:L31" si="7">E16+F16+G16+H16+M16+J16</f>
        <v>119.76000000000002</v>
      </c>
      <c r="M27">
        <f t="shared" ref="M27:M31" si="8">E16+F16+G16+H16+J16+M16</f>
        <v>119.76000000000002</v>
      </c>
      <c r="N27">
        <f t="shared" ref="N27:N31" si="9">F16+G16+H16+K16+E16+J16+M16</f>
        <v>122.76000000000002</v>
      </c>
      <c r="O27">
        <f t="shared" ref="O27:O31" si="10">E16+F16+G16+H16+J16+M16</f>
        <v>119.76000000000002</v>
      </c>
      <c r="P27">
        <f t="shared" ref="P27:P31" si="11">E16+F16+G16+H16+J16+M16+K16</f>
        <v>122.76000000000002</v>
      </c>
      <c r="Q27">
        <f t="shared" ref="Q27:Q31" si="12">E16+F16+G16+H16+J16+M16</f>
        <v>119.76000000000002</v>
      </c>
      <c r="R27">
        <f t="shared" ref="R27:R31" si="13">E16+F16+G16+H16+O16+Q16</f>
        <v>70.05</v>
      </c>
      <c r="S27">
        <f t="shared" ref="S27:S31" si="14">E16+F16+G16+H16+N16+Q16</f>
        <v>69.849999999999994</v>
      </c>
      <c r="T27">
        <f t="shared" ref="T27:T31" si="15">E16+F16+G16+H16+J16+K16+N16</f>
        <v>122.71000000000001</v>
      </c>
      <c r="U27">
        <f t="shared" ref="U27:U31" si="16">E16+F16+G16+H16+J16+N16</f>
        <v>119.71000000000001</v>
      </c>
      <c r="V27">
        <f t="shared" ref="V27:V31" si="17">E16+F16+H16+Q16+M16</f>
        <v>69.820000000000007</v>
      </c>
      <c r="W27">
        <f t="shared" ref="W27:W31" si="18">E16+F16+M16+I16</f>
        <v>27.686</v>
      </c>
      <c r="X27">
        <f t="shared" ref="X27:X31" si="19">E16+F16+M16+H16+Q16</f>
        <v>69.819999999999993</v>
      </c>
      <c r="Y27">
        <f t="shared" ref="Y27:Y31" si="20">E16+F16+M16+I16</f>
        <v>27.686</v>
      </c>
      <c r="Z27">
        <f t="shared" ref="Z27:Z31" si="21">E16+F16+M16+H16+Q16</f>
        <v>69.819999999999993</v>
      </c>
      <c r="AA27">
        <f t="shared" ref="AA27:AA31" si="22">E16+F16+M16+I16</f>
        <v>27.686</v>
      </c>
    </row>
    <row r="28" spans="4:27" x14ac:dyDescent="0.3">
      <c r="D28">
        <v>500</v>
      </c>
      <c r="E28">
        <f t="shared" si="0"/>
        <v>135.38200000000003</v>
      </c>
      <c r="F28">
        <f t="shared" si="1"/>
        <v>135.38200000000003</v>
      </c>
      <c r="G28">
        <f t="shared" si="2"/>
        <v>75.342000000000013</v>
      </c>
      <c r="H28">
        <f t="shared" si="3"/>
        <v>75.342000000000013</v>
      </c>
      <c r="I28">
        <f t="shared" si="4"/>
        <v>75.522000000000006</v>
      </c>
      <c r="J28">
        <f t="shared" si="5"/>
        <v>135.38200000000001</v>
      </c>
      <c r="K28">
        <f t="shared" si="6"/>
        <v>135.38200000000003</v>
      </c>
      <c r="L28">
        <f t="shared" si="7"/>
        <v>135.38200000000001</v>
      </c>
      <c r="M28">
        <f t="shared" si="8"/>
        <v>135.38200000000003</v>
      </c>
      <c r="N28">
        <f t="shared" si="9"/>
        <v>139.88200000000003</v>
      </c>
      <c r="O28">
        <f t="shared" si="10"/>
        <v>135.38200000000003</v>
      </c>
      <c r="P28">
        <f t="shared" si="11"/>
        <v>139.88200000000003</v>
      </c>
      <c r="Q28">
        <f t="shared" si="12"/>
        <v>135.38200000000003</v>
      </c>
      <c r="R28">
        <f t="shared" si="13"/>
        <v>75.602000000000018</v>
      </c>
      <c r="S28">
        <f t="shared" si="14"/>
        <v>75.602000000000018</v>
      </c>
      <c r="T28">
        <f t="shared" si="15"/>
        <v>139.96200000000005</v>
      </c>
      <c r="U28">
        <f t="shared" si="16"/>
        <v>135.46200000000005</v>
      </c>
      <c r="V28">
        <f t="shared" si="17"/>
        <v>75.402000000000001</v>
      </c>
      <c r="W28">
        <f t="shared" si="18"/>
        <v>53.102000000000004</v>
      </c>
      <c r="X28">
        <f t="shared" si="19"/>
        <v>75.402000000000001</v>
      </c>
      <c r="Y28">
        <f t="shared" si="20"/>
        <v>53.102000000000004</v>
      </c>
      <c r="Z28">
        <f t="shared" si="21"/>
        <v>75.402000000000001</v>
      </c>
      <c r="AA28">
        <f t="shared" si="22"/>
        <v>53.102000000000004</v>
      </c>
    </row>
    <row r="29" spans="4:27" x14ac:dyDescent="0.3">
      <c r="D29">
        <v>1000</v>
      </c>
      <c r="E29">
        <f t="shared" si="0"/>
        <v>141.62</v>
      </c>
      <c r="F29">
        <f t="shared" si="1"/>
        <v>141.62</v>
      </c>
      <c r="G29">
        <f t="shared" si="2"/>
        <v>111.38000000000002</v>
      </c>
      <c r="H29">
        <f t="shared" si="3"/>
        <v>111.38000000000002</v>
      </c>
      <c r="I29">
        <f t="shared" si="4"/>
        <v>111.74000000000002</v>
      </c>
      <c r="J29">
        <f t="shared" si="5"/>
        <v>141.62</v>
      </c>
      <c r="K29">
        <f t="shared" si="6"/>
        <v>141.62</v>
      </c>
      <c r="L29">
        <f t="shared" si="7"/>
        <v>141.62</v>
      </c>
      <c r="M29">
        <f t="shared" si="8"/>
        <v>141.62</v>
      </c>
      <c r="N29">
        <f t="shared" si="9"/>
        <v>146.87</v>
      </c>
      <c r="O29">
        <f t="shared" si="10"/>
        <v>141.62</v>
      </c>
      <c r="P29">
        <f t="shared" si="11"/>
        <v>146.87</v>
      </c>
      <c r="Q29">
        <f t="shared" si="12"/>
        <v>141.62</v>
      </c>
      <c r="R29">
        <f t="shared" si="13"/>
        <v>111.50000000000001</v>
      </c>
      <c r="S29">
        <f t="shared" si="14"/>
        <v>111.88000000000002</v>
      </c>
      <c r="T29">
        <f t="shared" si="15"/>
        <v>147.01</v>
      </c>
      <c r="U29">
        <f t="shared" si="16"/>
        <v>141.76</v>
      </c>
      <c r="V29">
        <f t="shared" si="17"/>
        <v>111.34000000000002</v>
      </c>
      <c r="W29">
        <f t="shared" si="18"/>
        <v>53.056000000000004</v>
      </c>
      <c r="X29">
        <f t="shared" si="19"/>
        <v>111.34000000000002</v>
      </c>
      <c r="Y29">
        <f t="shared" si="20"/>
        <v>53.056000000000004</v>
      </c>
      <c r="Z29">
        <f t="shared" si="21"/>
        <v>111.34000000000002</v>
      </c>
      <c r="AA29">
        <f t="shared" si="22"/>
        <v>53.056000000000004</v>
      </c>
    </row>
    <row r="30" spans="4:27" x14ac:dyDescent="0.3">
      <c r="D30">
        <v>2000</v>
      </c>
      <c r="E30">
        <f t="shared" si="0"/>
        <v>173.81800000000004</v>
      </c>
      <c r="F30">
        <f t="shared" si="1"/>
        <v>173.81800000000004</v>
      </c>
      <c r="G30">
        <f t="shared" si="2"/>
        <v>163.55800000000005</v>
      </c>
      <c r="H30">
        <f t="shared" si="3"/>
        <v>163.55800000000002</v>
      </c>
      <c r="I30">
        <f t="shared" si="4"/>
        <v>163.93800000000005</v>
      </c>
      <c r="J30">
        <f t="shared" si="5"/>
        <v>173.81800000000004</v>
      </c>
      <c r="K30">
        <f t="shared" si="6"/>
        <v>173.81800000000004</v>
      </c>
      <c r="L30">
        <f t="shared" si="7"/>
        <v>173.81800000000004</v>
      </c>
      <c r="M30">
        <f t="shared" si="8"/>
        <v>173.81800000000004</v>
      </c>
      <c r="N30">
        <f t="shared" si="9"/>
        <v>179.81800000000004</v>
      </c>
      <c r="O30">
        <f t="shared" si="10"/>
        <v>173.81800000000004</v>
      </c>
      <c r="P30">
        <f t="shared" si="11"/>
        <v>179.81800000000004</v>
      </c>
      <c r="Q30">
        <f t="shared" si="12"/>
        <v>173.81800000000004</v>
      </c>
      <c r="R30">
        <f t="shared" si="13"/>
        <v>163.63800000000003</v>
      </c>
      <c r="S30">
        <f t="shared" si="14"/>
        <v>164.11800000000002</v>
      </c>
      <c r="T30">
        <f t="shared" si="15"/>
        <v>179.99800000000005</v>
      </c>
      <c r="U30">
        <f t="shared" si="16"/>
        <v>173.99800000000005</v>
      </c>
      <c r="V30">
        <f t="shared" si="17"/>
        <v>163.33800000000002</v>
      </c>
      <c r="W30">
        <f t="shared" si="18"/>
        <v>78.904000000000011</v>
      </c>
      <c r="X30">
        <f t="shared" si="19"/>
        <v>163.33800000000002</v>
      </c>
      <c r="Y30">
        <f t="shared" si="20"/>
        <v>78.904000000000011</v>
      </c>
      <c r="Z30">
        <f t="shared" si="21"/>
        <v>163.33800000000002</v>
      </c>
      <c r="AA30">
        <f t="shared" si="22"/>
        <v>78.904000000000011</v>
      </c>
    </row>
    <row r="31" spans="4:27" x14ac:dyDescent="0.3">
      <c r="D31">
        <v>4000</v>
      </c>
      <c r="E31">
        <f t="shared" si="0"/>
        <v>189.93200000000002</v>
      </c>
      <c r="F31">
        <f t="shared" si="1"/>
        <v>189.93200000000002</v>
      </c>
      <c r="G31">
        <f t="shared" si="2"/>
        <v>129.542</v>
      </c>
      <c r="H31">
        <f t="shared" si="3"/>
        <v>129.542</v>
      </c>
      <c r="I31">
        <f t="shared" si="4"/>
        <v>130.05200000000002</v>
      </c>
      <c r="J31">
        <f t="shared" si="5"/>
        <v>189.93200000000002</v>
      </c>
      <c r="K31">
        <f t="shared" si="6"/>
        <v>189.93200000000002</v>
      </c>
      <c r="L31">
        <f t="shared" si="7"/>
        <v>189.93200000000002</v>
      </c>
      <c r="M31">
        <f t="shared" si="8"/>
        <v>189.93200000000002</v>
      </c>
      <c r="N31">
        <f t="shared" si="9"/>
        <v>195.93200000000002</v>
      </c>
      <c r="O31">
        <f t="shared" si="10"/>
        <v>189.93200000000002</v>
      </c>
      <c r="P31">
        <f t="shared" si="11"/>
        <v>195.93200000000002</v>
      </c>
      <c r="Q31">
        <f t="shared" si="12"/>
        <v>189.93200000000002</v>
      </c>
      <c r="R31">
        <f t="shared" si="13"/>
        <v>129.68200000000002</v>
      </c>
      <c r="S31">
        <f t="shared" si="14"/>
        <v>130.30200000000002</v>
      </c>
      <c r="T31">
        <f t="shared" si="15"/>
        <v>196.18200000000002</v>
      </c>
      <c r="U31">
        <f t="shared" si="16"/>
        <v>190.18200000000002</v>
      </c>
      <c r="V31">
        <f t="shared" si="17"/>
        <v>129.35200000000003</v>
      </c>
      <c r="W31">
        <f t="shared" si="18"/>
        <v>78.934000000000012</v>
      </c>
      <c r="X31">
        <f t="shared" si="19"/>
        <v>129.352</v>
      </c>
      <c r="Y31">
        <f t="shared" si="20"/>
        <v>78.934000000000012</v>
      </c>
      <c r="Z31">
        <f t="shared" si="21"/>
        <v>129.352</v>
      </c>
      <c r="AA31">
        <f t="shared" si="22"/>
        <v>78.934000000000012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Rechner</vt:lpstr>
      <vt:lpstr>Absorber Auswahl</vt:lpstr>
      <vt:lpstr>Raum Auswahl</vt:lpstr>
      <vt:lpstr>Berechnung Tsoll</vt:lpstr>
      <vt:lpstr>Berechnung Tist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Marlitt Frenz</dc:creator>
  <cp:lastModifiedBy>Ralf Vollmer</cp:lastModifiedBy>
  <dcterms:created xsi:type="dcterms:W3CDTF">2011-06-06T18:51:09Z</dcterms:created>
  <dcterms:modified xsi:type="dcterms:W3CDTF">2014-09-12T11:16:45Z</dcterms:modified>
</cp:coreProperties>
</file>